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-120" yWindow="-120" windowWidth="29040" windowHeight="15840"/>
  </bookViews>
  <sheets>
    <sheet name="янв. 2024" sheetId="23" r:id="rId1"/>
    <sheet name="февр-дек 2024" sheetId="28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1" i="28" l="1"/>
  <c r="L28" i="28"/>
  <c r="H142" i="28"/>
  <c r="G150" i="28"/>
  <c r="Y17" i="28" l="1"/>
  <c r="L17" i="28"/>
  <c r="L34" i="28"/>
  <c r="L19" i="28"/>
  <c r="S19" i="28"/>
  <c r="R19" i="28"/>
  <c r="Q19" i="28"/>
  <c r="Q17" i="28"/>
  <c r="P19" i="28"/>
  <c r="O19" i="28"/>
  <c r="N19" i="28"/>
  <c r="M19" i="28"/>
  <c r="C130" i="23" l="1"/>
  <c r="F117" i="28"/>
  <c r="H117" i="28" s="1"/>
  <c r="F112" i="28"/>
  <c r="H112" i="28" s="1"/>
  <c r="F121" i="28"/>
  <c r="H121" i="28" s="1"/>
  <c r="F119" i="28"/>
  <c r="H119" i="28" s="1"/>
  <c r="F109" i="28"/>
  <c r="E105" i="28"/>
  <c r="F101" i="28"/>
  <c r="H101" i="28" s="1"/>
  <c r="E99" i="28"/>
  <c r="E97" i="28"/>
  <c r="F95" i="28"/>
  <c r="H95" i="28" s="1"/>
  <c r="E92" i="28"/>
  <c r="F89" i="28"/>
  <c r="C117" i="28"/>
  <c r="G117" i="28" s="1"/>
  <c r="L117" i="28" s="1"/>
  <c r="C115" i="28"/>
  <c r="G115" i="28" s="1"/>
  <c r="L115" i="28" s="1"/>
  <c r="G136" i="23"/>
  <c r="G135" i="23"/>
  <c r="G132" i="23"/>
  <c r="G130" i="23"/>
  <c r="D123" i="28"/>
  <c r="E123" i="28"/>
  <c r="H105" i="28"/>
  <c r="D103" i="28"/>
  <c r="D107" i="28" s="1"/>
  <c r="H99" i="28"/>
  <c r="H97" i="28"/>
  <c r="H92" i="28"/>
  <c r="H62" i="28"/>
  <c r="H51" i="28"/>
  <c r="H47" i="28"/>
  <c r="H32" i="28"/>
  <c r="N28" i="28"/>
  <c r="N31" i="28" s="1"/>
  <c r="M28" i="28"/>
  <c r="M31" i="28" s="1"/>
  <c r="N24" i="28"/>
  <c r="M24" i="28"/>
  <c r="L24" i="28"/>
  <c r="H22" i="28"/>
  <c r="Y21" i="28"/>
  <c r="X21" i="28"/>
  <c r="W21" i="28"/>
  <c r="V21" i="28"/>
  <c r="U21" i="28"/>
  <c r="S21" i="28"/>
  <c r="R21" i="28"/>
  <c r="Q21" i="28"/>
  <c r="P21" i="28"/>
  <c r="O21" i="28"/>
  <c r="N21" i="28"/>
  <c r="M21" i="28"/>
  <c r="L21" i="28"/>
  <c r="T19" i="28"/>
  <c r="T17" i="28"/>
  <c r="B13" i="28"/>
  <c r="E47" i="28" s="1"/>
  <c r="F121" i="23"/>
  <c r="F119" i="23"/>
  <c r="E117" i="23"/>
  <c r="E112" i="23"/>
  <c r="F109" i="23"/>
  <c r="E105" i="23"/>
  <c r="F95" i="23"/>
  <c r="F101" i="23"/>
  <c r="E99" i="23"/>
  <c r="E97" i="23"/>
  <c r="E92" i="23"/>
  <c r="F89" i="23"/>
  <c r="F103" i="23" s="1"/>
  <c r="C117" i="23"/>
  <c r="C115" i="23"/>
  <c r="D103" i="23"/>
  <c r="C95" i="28" l="1"/>
  <c r="G95" i="28" s="1"/>
  <c r="L95" i="28" s="1"/>
  <c r="E22" i="28"/>
  <c r="C47" i="28"/>
  <c r="G47" i="28" s="1"/>
  <c r="C109" i="28"/>
  <c r="G109" i="28" s="1"/>
  <c r="L109" i="28" s="1"/>
  <c r="F115" i="28"/>
  <c r="F123" i="28" s="1"/>
  <c r="H123" i="28" s="1"/>
  <c r="C22" i="28"/>
  <c r="G22" i="28" s="1"/>
  <c r="C105" i="28"/>
  <c r="G105" i="28" s="1"/>
  <c r="C119" i="28"/>
  <c r="G119" i="28" s="1"/>
  <c r="L119" i="28" s="1"/>
  <c r="C92" i="28"/>
  <c r="G92" i="28" s="1"/>
  <c r="E62" i="28"/>
  <c r="C51" i="28"/>
  <c r="C97" i="28"/>
  <c r="G97" i="28" s="1"/>
  <c r="E32" i="28"/>
  <c r="T21" i="28"/>
  <c r="C62" i="28"/>
  <c r="C101" i="28"/>
  <c r="G101" i="28" s="1"/>
  <c r="L101" i="28" s="1"/>
  <c r="C32" i="28"/>
  <c r="G32" i="28" s="1"/>
  <c r="C89" i="28"/>
  <c r="G89" i="28" s="1"/>
  <c r="L89" i="28" s="1"/>
  <c r="C99" i="28"/>
  <c r="G99" i="28" s="1"/>
  <c r="C112" i="28"/>
  <c r="G112" i="28" s="1"/>
  <c r="L112" i="28" s="1"/>
  <c r="C121" i="28"/>
  <c r="G121" i="28" s="1"/>
  <c r="L121" i="28" s="1"/>
  <c r="E51" i="28"/>
  <c r="F103" i="28"/>
  <c r="F107" i="28" s="1"/>
  <c r="D125" i="28"/>
  <c r="H89" i="28"/>
  <c r="H109" i="28"/>
  <c r="G62" i="28" l="1"/>
  <c r="L141" i="28"/>
  <c r="G141" i="28"/>
  <c r="G143" i="28"/>
  <c r="H143" i="28" s="1"/>
  <c r="H115" i="28"/>
  <c r="E103" i="28"/>
  <c r="E107" i="28" s="1"/>
  <c r="E125" i="28" s="1"/>
  <c r="E141" i="28" s="1"/>
  <c r="L143" i="28"/>
  <c r="G51" i="28"/>
  <c r="F125" i="28"/>
  <c r="H125" i="28" s="1"/>
  <c r="H103" i="28"/>
  <c r="H107" i="28"/>
  <c r="C103" i="28"/>
  <c r="C123" i="28"/>
  <c r="G123" i="28" s="1"/>
  <c r="L123" i="28" s="1"/>
  <c r="H141" i="28" l="1"/>
  <c r="H147" i="28" s="1"/>
  <c r="G144" i="28"/>
  <c r="H144" i="28" s="1"/>
  <c r="G146" i="28"/>
  <c r="L144" i="28"/>
  <c r="L146" i="28"/>
  <c r="G103" i="28"/>
  <c r="C107" i="28"/>
  <c r="H146" i="28" l="1"/>
  <c r="G147" i="28"/>
  <c r="C125" i="28"/>
  <c r="G107" i="28"/>
  <c r="L103" i="28" s="1"/>
  <c r="C141" i="28" l="1"/>
  <c r="C143" i="28" s="1"/>
  <c r="C144" i="28"/>
  <c r="G125" i="28"/>
  <c r="L125" i="28" s="1"/>
  <c r="E123" i="23" l="1"/>
  <c r="D123" i="23"/>
  <c r="H121" i="23"/>
  <c r="H119" i="23"/>
  <c r="H117" i="23"/>
  <c r="G117" i="23"/>
  <c r="G115" i="23"/>
  <c r="H112" i="23"/>
  <c r="H109" i="23"/>
  <c r="D107" i="23"/>
  <c r="D125" i="23" s="1"/>
  <c r="H105" i="23"/>
  <c r="F107" i="23"/>
  <c r="H101" i="23"/>
  <c r="H99" i="23"/>
  <c r="H97" i="23"/>
  <c r="H95" i="23"/>
  <c r="H92" i="23"/>
  <c r="H89" i="23"/>
  <c r="H62" i="23"/>
  <c r="H51" i="23"/>
  <c r="H47" i="23"/>
  <c r="H32" i="23"/>
  <c r="H22" i="23"/>
  <c r="B13" i="23"/>
  <c r="C99" i="23" l="1"/>
  <c r="G99" i="23" s="1"/>
  <c r="E62" i="23"/>
  <c r="E22" i="23"/>
  <c r="C109" i="23"/>
  <c r="C97" i="23"/>
  <c r="G97" i="23" s="1"/>
  <c r="C62" i="23"/>
  <c r="G62" i="23" s="1"/>
  <c r="C22" i="23"/>
  <c r="F115" i="23"/>
  <c r="E47" i="23"/>
  <c r="C92" i="23"/>
  <c r="G92" i="23" s="1"/>
  <c r="E32" i="23"/>
  <c r="C89" i="23"/>
  <c r="G89" i="23" s="1"/>
  <c r="E51" i="23"/>
  <c r="C121" i="23"/>
  <c r="G121" i="23" s="1"/>
  <c r="C105" i="23"/>
  <c r="G105" i="23" s="1"/>
  <c r="C95" i="23"/>
  <c r="G95" i="23" s="1"/>
  <c r="C51" i="23"/>
  <c r="G51" i="23" s="1"/>
  <c r="C119" i="23"/>
  <c r="G119" i="23" s="1"/>
  <c r="C101" i="23"/>
  <c r="G101" i="23" s="1"/>
  <c r="C47" i="23"/>
  <c r="C112" i="23"/>
  <c r="G112" i="23" s="1"/>
  <c r="C32" i="23"/>
  <c r="H103" i="23"/>
  <c r="G109" i="23"/>
  <c r="G131" i="23" s="1"/>
  <c r="G32" i="23"/>
  <c r="H107" i="23"/>
  <c r="G47" i="23" l="1"/>
  <c r="G133" i="23"/>
  <c r="C123" i="23"/>
  <c r="G123" i="23" s="1"/>
  <c r="F123" i="23"/>
  <c r="H115" i="23"/>
  <c r="G22" i="23"/>
  <c r="C103" i="23"/>
  <c r="E103" i="23"/>
  <c r="E107" i="23" s="1"/>
  <c r="E125" i="23" s="1"/>
  <c r="F125" i="23" l="1"/>
  <c r="H125" i="23" s="1"/>
  <c r="H123" i="23"/>
  <c r="C107" i="23"/>
  <c r="G103" i="23"/>
  <c r="C125" i="23" l="1"/>
  <c r="G107" i="23"/>
  <c r="G125" i="23" s="1"/>
</calcChain>
</file>

<file path=xl/sharedStrings.xml><?xml version="1.0" encoding="utf-8"?>
<sst xmlns="http://schemas.openxmlformats.org/spreadsheetml/2006/main" count="524" uniqueCount="231">
  <si>
    <t xml:space="preserve">                                    Отчет </t>
  </si>
  <si>
    <t xml:space="preserve">                                                управляющей организации</t>
  </si>
  <si>
    <t xml:space="preserve">                                  ООО "Управляющая компания "Светлая Роща"</t>
  </si>
  <si>
    <t xml:space="preserve"> </t>
  </si>
  <si>
    <t xml:space="preserve">Текущее </t>
  </si>
  <si>
    <t>Коммуналь.</t>
  </si>
  <si>
    <t>в том числе</t>
  </si>
  <si>
    <t xml:space="preserve">Общая  площадь </t>
  </si>
  <si>
    <t>содержание,</t>
  </si>
  <si>
    <t>услуги</t>
  </si>
  <si>
    <t>Гор.вода</t>
  </si>
  <si>
    <t>Хол.вода</t>
  </si>
  <si>
    <t>Водоотвед</t>
  </si>
  <si>
    <t>эл/энергия</t>
  </si>
  <si>
    <t>отопление</t>
  </si>
  <si>
    <t>помещений, всего кв.м</t>
  </si>
  <si>
    <t>Всего,</t>
  </si>
  <si>
    <t>в том числе:</t>
  </si>
  <si>
    <t xml:space="preserve">                                                                      </t>
  </si>
  <si>
    <t>руб.</t>
  </si>
  <si>
    <t>руб</t>
  </si>
  <si>
    <t>жилых помещений</t>
  </si>
  <si>
    <t>нежилых помещений</t>
  </si>
  <si>
    <t xml:space="preserve">                План</t>
  </si>
  <si>
    <t xml:space="preserve">     Фактические затраты</t>
  </si>
  <si>
    <t xml:space="preserve">   Отклонение от плана</t>
  </si>
  <si>
    <t>I</t>
  </si>
  <si>
    <t>Перечень видов</t>
  </si>
  <si>
    <t>Условия выполнения работ и оказания услуг</t>
  </si>
  <si>
    <t xml:space="preserve">Сумма </t>
  </si>
  <si>
    <t xml:space="preserve">Тариф на </t>
  </si>
  <si>
    <t>работ и услуг</t>
  </si>
  <si>
    <t>затрат</t>
  </si>
  <si>
    <t xml:space="preserve"> 1м2 площади </t>
  </si>
  <si>
    <t xml:space="preserve"> 1 м2 площади </t>
  </si>
  <si>
    <t>помещений,</t>
  </si>
  <si>
    <t xml:space="preserve">1. Техническое </t>
  </si>
  <si>
    <t>Проведение технических осмотров, профилак-</t>
  </si>
  <si>
    <t>обслуживание</t>
  </si>
  <si>
    <t xml:space="preserve">тического мелкого и экстренного ремонта, </t>
  </si>
  <si>
    <t>(перечень согласно ПП</t>
  </si>
  <si>
    <t xml:space="preserve">устранение незначительных неисправностей </t>
  </si>
  <si>
    <t>РФ №290 от 03.04.2013г,</t>
  </si>
  <si>
    <t>минимальная периодич.</t>
  </si>
  <si>
    <t xml:space="preserve">в соответствии с </t>
  </si>
  <si>
    <t>законодательством РФ)</t>
  </si>
  <si>
    <t>в системах  отопления, водоснабжения,</t>
  </si>
  <si>
    <t>Выполнено работ (оказано услуг)</t>
  </si>
  <si>
    <t>водоотведения, электроснабжения,</t>
  </si>
  <si>
    <t>Остаток д/ср-в(начисл-выполнено)</t>
  </si>
  <si>
    <t xml:space="preserve"> а также: ремонт, регулировка,</t>
  </si>
  <si>
    <t>("-"   перевыполнено работ;</t>
  </si>
  <si>
    <t>наладка и испытание систем центрального</t>
  </si>
  <si>
    <t xml:space="preserve"> "+"  недовыполнено работ)</t>
  </si>
  <si>
    <t>отопления; промывка, опрессовка, консервация</t>
  </si>
  <si>
    <t xml:space="preserve">и расконсервация системы центрального </t>
  </si>
  <si>
    <t>Остаток д/ср-в(оплачено-выполнено)</t>
  </si>
  <si>
    <t>отопления; укрепление трубопроводов,</t>
  </si>
  <si>
    <t xml:space="preserve">мелкий ремонт изоляции; проверка </t>
  </si>
  <si>
    <t xml:space="preserve">исправности канализационных вытяжек и </t>
  </si>
  <si>
    <t>II</t>
  </si>
  <si>
    <t>устранение причин при обнаружении их</t>
  </si>
  <si>
    <t>неисправности (при наличии) и т.д.</t>
  </si>
  <si>
    <t>3. Аварийно-</t>
  </si>
  <si>
    <t>Круглосуточно на системах водоснабжения,</t>
  </si>
  <si>
    <t>Примечание:</t>
  </si>
  <si>
    <t>диспетчерское</t>
  </si>
  <si>
    <t xml:space="preserve">водоотведения, теплоснабжения и </t>
  </si>
  <si>
    <t>Ежемесячно</t>
  </si>
  <si>
    <t xml:space="preserve">(перечень согласно ПП РФ №290 </t>
  </si>
  <si>
    <t>от 03.04.2013г., минимальная периодичность</t>
  </si>
  <si>
    <t>в соответствии с законодательством РФ)</t>
  </si>
  <si>
    <t>территории</t>
  </si>
  <si>
    <t>Подметание территории</t>
  </si>
  <si>
    <t>фонтана</t>
  </si>
  <si>
    <t>Круглосуточно</t>
  </si>
  <si>
    <t>В зимний период</t>
  </si>
  <si>
    <t xml:space="preserve">             Отчет </t>
  </si>
  <si>
    <t xml:space="preserve">          Отчет по затратам на  содержанию и текущий ремонт общего имущества  многоквартирного  дома</t>
  </si>
  <si>
    <t>лестничных площадок и маршей,</t>
  </si>
  <si>
    <t>комплекс работ по уборке подъезда (влажная</t>
  </si>
  <si>
    <t xml:space="preserve">протирка подоконников, перил лестниц, </t>
  </si>
  <si>
    <t>шкафов для электросчетчиков,</t>
  </si>
  <si>
    <t>почтовых ящиков, дверных коробок,</t>
  </si>
  <si>
    <t>полотен дверей, дверных ручек,</t>
  </si>
  <si>
    <t>перерасчет</t>
  </si>
  <si>
    <t>элементов здания</t>
  </si>
  <si>
    <t>Поступления от размещения оборудования связи,</t>
  </si>
  <si>
    <t>размещения рекламы</t>
  </si>
  <si>
    <t xml:space="preserve">                     по многоквартирному дому, расположенному по адресу:  Кубовая, 96/2</t>
  </si>
  <si>
    <t xml:space="preserve">Уборка территории, </t>
  </si>
  <si>
    <t>очистка крышек люков колодцев и пожарных</t>
  </si>
  <si>
    <t>в зимний период</t>
  </si>
  <si>
    <t xml:space="preserve">гидрантов от снега и льда, сдвигание свеже- </t>
  </si>
  <si>
    <t xml:space="preserve">выпавшего снега и очистка придомовой </t>
  </si>
  <si>
    <t>территории от снега и льда, очистка</t>
  </si>
  <si>
    <t>придомовой территории от снега наносного про-</t>
  </si>
  <si>
    <t xml:space="preserve">исхождения, уборка крыльца и /или площадки </t>
  </si>
  <si>
    <t>перед входом в подъезд, посыпка территории</t>
  </si>
  <si>
    <t>песком или смесью из песка с хлоридами</t>
  </si>
  <si>
    <t>во время гололеда,очистка от мусора урн,</t>
  </si>
  <si>
    <t>установленных возле подъездов и на газонах</t>
  </si>
  <si>
    <t>(при наличии), уборка контейнерных площадок,</t>
  </si>
  <si>
    <t>используемых жителями МКД, протирка указателей</t>
  </si>
  <si>
    <t>в летний период</t>
  </si>
  <si>
    <t>уборка крыльца и /или площадки перед входом</t>
  </si>
  <si>
    <t>в подъезд,  сезонная очистка газонов от</t>
  </si>
  <si>
    <t xml:space="preserve"> мусора, очистка от мусора урн, установлен-</t>
  </si>
  <si>
    <t>ных возле подъедов и на газонах(при наличии),</t>
  </si>
  <si>
    <t xml:space="preserve"> уборка контейнерных площадок, исполь-</t>
  </si>
  <si>
    <t>зуемых жителями МКД, протирка указателей</t>
  </si>
  <si>
    <t>перерасч</t>
  </si>
  <si>
    <t>ГВ</t>
  </si>
  <si>
    <t>Отведение</t>
  </si>
  <si>
    <t>ХВ</t>
  </si>
  <si>
    <t>Э/эн</t>
  </si>
  <si>
    <t>на СОИ</t>
  </si>
  <si>
    <t>сточных вод</t>
  </si>
  <si>
    <t>(теплоносит)</t>
  </si>
  <si>
    <t>(подогрев)</t>
  </si>
  <si>
    <t>(грунт,отмостка,входы в подъезды),</t>
  </si>
  <si>
    <t>дизель-генераторных установок</t>
  </si>
  <si>
    <t>остаток</t>
  </si>
  <si>
    <t>дезинсекция</t>
  </si>
  <si>
    <t>1 раз в квартал</t>
  </si>
  <si>
    <t>многоквартирным домом</t>
  </si>
  <si>
    <t>Итого</t>
  </si>
  <si>
    <t>видеонаблюдения</t>
  </si>
  <si>
    <t>перерасх</t>
  </si>
  <si>
    <t>Текущий</t>
  </si>
  <si>
    <t>ремонт</t>
  </si>
  <si>
    <t>контейнерной площадки</t>
  </si>
  <si>
    <t>остат</t>
  </si>
  <si>
    <t>п.4=п.1+п.2-п.3;  п.6=п.2-п.5;  п.7=п.3-п.5;  п.II=п.I+п.7</t>
  </si>
  <si>
    <t>мелкий ремонт окон и дверей;</t>
  </si>
  <si>
    <t>2.Техническое обслуживание</t>
  </si>
  <si>
    <t xml:space="preserve">внутридомовых инженерных </t>
  </si>
  <si>
    <t xml:space="preserve">сетей и обслуживание </t>
  </si>
  <si>
    <t xml:space="preserve">системы электроснабжения </t>
  </si>
  <si>
    <t>многоквартирного дома</t>
  </si>
  <si>
    <t xml:space="preserve">4. Санитарные работы </t>
  </si>
  <si>
    <t>по содержанию</t>
  </si>
  <si>
    <t>помещений общего</t>
  </si>
  <si>
    <t>пользования</t>
  </si>
  <si>
    <t>5. Уборка земельного</t>
  </si>
  <si>
    <t xml:space="preserve"> участка входящего в </t>
  </si>
  <si>
    <t xml:space="preserve">состав общего </t>
  </si>
  <si>
    <t>имущества дома</t>
  </si>
  <si>
    <t xml:space="preserve">обслуживание  </t>
  </si>
  <si>
    <t xml:space="preserve">конструктивных </t>
  </si>
  <si>
    <t>в конструктивных элементах здания,</t>
  </si>
  <si>
    <t>очистка кровли от мусора, грязи;</t>
  </si>
  <si>
    <t>очистка подвальных  помещений от мусора,</t>
  </si>
  <si>
    <t xml:space="preserve"> закрытие на замки подвальных дверей и т.д.</t>
  </si>
  <si>
    <t>энергообеспечения</t>
  </si>
  <si>
    <t>Влажное подметание тамбуров,</t>
  </si>
  <si>
    <t>обметание пыли с потолков, мытье</t>
  </si>
  <si>
    <t>мытье окон</t>
  </si>
  <si>
    <t>5.1. Уборка придомовой</t>
  </si>
  <si>
    <t>5.2. Уборка придомовой</t>
  </si>
  <si>
    <t>6. Дератизация,</t>
  </si>
  <si>
    <t>7. Обслуживание</t>
  </si>
  <si>
    <t xml:space="preserve">общедомовых </t>
  </si>
  <si>
    <t>приборов учета</t>
  </si>
  <si>
    <t>8. Обслуживание</t>
  </si>
  <si>
    <t xml:space="preserve"> лифтов</t>
  </si>
  <si>
    <t xml:space="preserve">9. Обслуживание </t>
  </si>
  <si>
    <t xml:space="preserve">10.Обслуживание установки </t>
  </si>
  <si>
    <t>для повышения давления ХВ</t>
  </si>
  <si>
    <t xml:space="preserve">Итого содержание </t>
  </si>
  <si>
    <t>общего имущества дома</t>
  </si>
  <si>
    <t>Всего стоимость работ и услуг</t>
  </si>
  <si>
    <t>по содержаниюи управлению МКД</t>
  </si>
  <si>
    <t>1 Механизированная</t>
  </si>
  <si>
    <t>уборка придомовой территории</t>
  </si>
  <si>
    <t>с вывозом снега на отвал</t>
  </si>
  <si>
    <t>1 пост стационарный (24 ч)</t>
  </si>
  <si>
    <t>4. Тех.обслуж.</t>
  </si>
  <si>
    <t>5. Обслуживание</t>
  </si>
  <si>
    <t>Период: май-сентябрь</t>
  </si>
  <si>
    <t>Итого стоимость</t>
  </si>
  <si>
    <t>дополнительных услуг</t>
  </si>
  <si>
    <t>по заявке (1 раз в год)</t>
  </si>
  <si>
    <t xml:space="preserve">11. Содержание </t>
  </si>
  <si>
    <t xml:space="preserve">12.Управление </t>
  </si>
  <si>
    <t>о</t>
  </si>
  <si>
    <t>2. Услуги охранного предприятия</t>
  </si>
  <si>
    <t xml:space="preserve">По договору со спец. </t>
  </si>
  <si>
    <t>организацией</t>
  </si>
  <si>
    <t>3. Техническое обслуживание шлагбаума</t>
  </si>
  <si>
    <t xml:space="preserve"> (2 шт), калиток (3 шт), GSM модуля (1 шт)</t>
  </si>
  <si>
    <t xml:space="preserve">6. Сервисное обслуживание </t>
  </si>
  <si>
    <t xml:space="preserve">газонов </t>
  </si>
  <si>
    <t>2 пост с функциями территории (21 ч)</t>
  </si>
  <si>
    <t>ПЗСД Тек рем</t>
  </si>
  <si>
    <t xml:space="preserve">Разовый </t>
  </si>
  <si>
    <t>сбор</t>
  </si>
  <si>
    <t>Ремонт оборудования фонтана</t>
  </si>
  <si>
    <t>работы</t>
  </si>
  <si>
    <t>ост с учетом вып работ</t>
  </si>
  <si>
    <t xml:space="preserve">                           о деятельности за отчетный период с 01.01.2024г. по 31.12.2024г.</t>
  </si>
  <si>
    <t>Остаток д/ср-в на 01.01.2024г</t>
  </si>
  <si>
    <t>Задолженность на 01.01.2024г.</t>
  </si>
  <si>
    <t>Начислено  с 01.01.24 по 31.12.24</t>
  </si>
  <si>
    <t>Оплачено  с01.01.24 по 31.12.24</t>
  </si>
  <si>
    <t>Задолженность на 31.12.2024г.</t>
  </si>
  <si>
    <t>Остаток д/ср-в на 31.12.2024г</t>
  </si>
  <si>
    <t>39201,96 перерасчет, 180692,81 остаток</t>
  </si>
  <si>
    <t>2460,39 перерасчет, 3080,154 амортиз</t>
  </si>
  <si>
    <t>22681,13 перерасчет, 21274,812 остаток</t>
  </si>
  <si>
    <t>1288,06 перерасчет,  -72,856 перерасход</t>
  </si>
  <si>
    <t>74,67 перерасчет, 24641,23 амортизация</t>
  </si>
  <si>
    <t xml:space="preserve">Приобретение ковриков полипропилен (6 шт). </t>
  </si>
  <si>
    <t>Подъезды № 1, 2, 3</t>
  </si>
  <si>
    <t xml:space="preserve">Работы по ремонту и диагностики частотного преобразователя </t>
  </si>
  <si>
    <t>главного привода (Подъезд № 1)</t>
  </si>
  <si>
    <t>ПОС от 29.01.24, Разовый сбор на 3 мес</t>
  </si>
  <si>
    <t xml:space="preserve">Ремонт деформационных швов между подъездами № 1 и </t>
  </si>
  <si>
    <t>№ 2 со стороны фонтана (70 пог. м.)</t>
  </si>
  <si>
    <t xml:space="preserve">Приобретение и замена мотора-редуктора </t>
  </si>
  <si>
    <t>шлагбаума на КПП № 3</t>
  </si>
  <si>
    <t xml:space="preserve">Выполнение частичных ремонтно-отделочных работ </t>
  </si>
  <si>
    <t>входных тамбуров (Подъезды № 2, № 3)</t>
  </si>
  <si>
    <t>39201,96 перерасчет, 90578,21 остаток</t>
  </si>
  <si>
    <t>2516,39 перерасчет, 3360,168 остаток</t>
  </si>
  <si>
    <t>74,67 перерасчет, 26881,342 остаток</t>
  </si>
  <si>
    <t>1288,06 перерасчет, 1700,566 остаток</t>
  </si>
  <si>
    <t>22681,13 перерасчет, 27621,796 остаток</t>
  </si>
  <si>
    <t>И.о. генерального директора ООО "УК "Светлая Роща"                                                М.В. Кулешова</t>
  </si>
  <si>
    <t xml:space="preserve">                           о деятельности за отчетный период с 01.01.2024г. по 31.01.2024 г.</t>
  </si>
  <si>
    <t xml:space="preserve">                           о деятельности за отчетный период с 01.02.2024г. по 31.12.2024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</si>
</sst>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0"/>
    <numFmt numFmtId="166" formatCode="0.00000"/>
    <numFmt numFmtId="167" formatCode="0.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0"/>
      <name val="Times New Roman"/>
      <family val="1"/>
      <charset val="1"/>
    </font>
    <font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sz val="11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8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1" xfId="0" applyFont="1" applyBorder="1"/>
    <xf numFmtId="0" fontId="8" fillId="0" borderId="8" xfId="0" applyFont="1" applyBorder="1"/>
    <xf numFmtId="0" fontId="8" fillId="0" borderId="9" xfId="0" applyFont="1" applyBorder="1"/>
    <xf numFmtId="0" fontId="8" fillId="0" borderId="2" xfId="0" applyFont="1" applyBorder="1"/>
    <xf numFmtId="0" fontId="8" fillId="0" borderId="10" xfId="0" applyFont="1" applyBorder="1"/>
    <xf numFmtId="0" fontId="8" fillId="0" borderId="13" xfId="0" applyFont="1" applyBorder="1"/>
    <xf numFmtId="0" fontId="8" fillId="0" borderId="14" xfId="0" applyFont="1" applyBorder="1"/>
    <xf numFmtId="0" fontId="8" fillId="0" borderId="15" xfId="0" applyFont="1" applyBorder="1"/>
    <xf numFmtId="0" fontId="8" fillId="0" borderId="18" xfId="0" applyFont="1" applyBorder="1"/>
    <xf numFmtId="0" fontId="8" fillId="0" borderId="19" xfId="0" applyFont="1" applyBorder="1"/>
    <xf numFmtId="0" fontId="8" fillId="0" borderId="20" xfId="0" applyFont="1" applyBorder="1"/>
    <xf numFmtId="0" fontId="8" fillId="0" borderId="21" xfId="0" applyFont="1" applyBorder="1"/>
    <xf numFmtId="0" fontId="8" fillId="0" borderId="24" xfId="0" applyFont="1" applyBorder="1"/>
    <xf numFmtId="0" fontId="8" fillId="0" borderId="22" xfId="0" applyFont="1" applyBorder="1"/>
    <xf numFmtId="0" fontId="8" fillId="0" borderId="28" xfId="0" applyFont="1" applyBorder="1"/>
    <xf numFmtId="0" fontId="8" fillId="0" borderId="29" xfId="0" applyFont="1" applyBorder="1"/>
    <xf numFmtId="0" fontId="8" fillId="0" borderId="30" xfId="0" applyFont="1" applyBorder="1"/>
    <xf numFmtId="0" fontId="8" fillId="0" borderId="33" xfId="0" applyFont="1" applyBorder="1"/>
    <xf numFmtId="0" fontId="8" fillId="0" borderId="12" xfId="0" applyFont="1" applyBorder="1"/>
    <xf numFmtId="0" fontId="8" fillId="0" borderId="14" xfId="0" applyFont="1" applyBorder="1" applyAlignment="1">
      <alignment horizontal="center"/>
    </xf>
    <xf numFmtId="0" fontId="8" fillId="0" borderId="34" xfId="0" applyFont="1" applyBorder="1"/>
    <xf numFmtId="0" fontId="8" fillId="0" borderId="1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8" xfId="0" applyFont="1" applyBorder="1"/>
    <xf numFmtId="0" fontId="8" fillId="0" borderId="24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10" fillId="0" borderId="33" xfId="0" applyFont="1" applyBorder="1"/>
    <xf numFmtId="2" fontId="10" fillId="0" borderId="11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0" fontId="10" fillId="0" borderId="40" xfId="0" applyFont="1" applyBorder="1"/>
    <xf numFmtId="0" fontId="8" fillId="0" borderId="41" xfId="0" applyFont="1" applyBorder="1" applyAlignment="1">
      <alignment horizontal="center" vertical="center"/>
    </xf>
    <xf numFmtId="2" fontId="10" fillId="0" borderId="21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/>
    </xf>
    <xf numFmtId="0" fontId="10" fillId="0" borderId="34" xfId="0" applyFont="1" applyBorder="1"/>
    <xf numFmtId="0" fontId="8" fillId="0" borderId="38" xfId="0" applyFont="1" applyBorder="1" applyAlignment="1">
      <alignment horizontal="center"/>
    </xf>
    <xf numFmtId="2" fontId="8" fillId="0" borderId="11" xfId="0" applyNumberFormat="1" applyFont="1" applyBorder="1" applyAlignment="1">
      <alignment horizontal="center"/>
    </xf>
    <xf numFmtId="0" fontId="9" fillId="0" borderId="40" xfId="0" applyFont="1" applyBorder="1"/>
    <xf numFmtId="2" fontId="8" fillId="0" borderId="21" xfId="0" applyNumberFormat="1" applyFont="1" applyBorder="1" applyAlignment="1">
      <alignment horizontal="center"/>
    </xf>
    <xf numFmtId="0" fontId="8" fillId="0" borderId="40" xfId="0" applyFont="1" applyBorder="1"/>
    <xf numFmtId="2" fontId="10" fillId="0" borderId="32" xfId="0" applyNumberFormat="1" applyFont="1" applyBorder="1" applyAlignment="1">
      <alignment horizontal="center"/>
    </xf>
    <xf numFmtId="2" fontId="10" fillId="0" borderId="10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10" fillId="0" borderId="45" xfId="0" applyNumberFormat="1" applyFont="1" applyBorder="1" applyAlignment="1">
      <alignment horizontal="center"/>
    </xf>
    <xf numFmtId="0" fontId="9" fillId="0" borderId="33" xfId="0" applyFont="1" applyBorder="1"/>
    <xf numFmtId="2" fontId="10" fillId="0" borderId="40" xfId="0" applyNumberFormat="1" applyFont="1" applyBorder="1" applyAlignment="1">
      <alignment horizontal="center"/>
    </xf>
    <xf numFmtId="0" fontId="8" fillId="0" borderId="41" xfId="0" applyFont="1" applyBorder="1"/>
    <xf numFmtId="0" fontId="10" fillId="0" borderId="47" xfId="0" applyFont="1" applyBorder="1"/>
    <xf numFmtId="0" fontId="8" fillId="0" borderId="16" xfId="0" applyFont="1" applyBorder="1"/>
    <xf numFmtId="0" fontId="10" fillId="0" borderId="48" xfId="0" applyFont="1" applyBorder="1"/>
    <xf numFmtId="2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33" xfId="0" applyFont="1" applyBorder="1" applyAlignment="1">
      <alignment horizontal="left"/>
    </xf>
    <xf numFmtId="0" fontId="9" fillId="0" borderId="41" xfId="0" applyFont="1" applyBorder="1" applyAlignment="1">
      <alignment horizontal="center"/>
    </xf>
    <xf numFmtId="2" fontId="10" fillId="0" borderId="46" xfId="0" applyNumberFormat="1" applyFont="1" applyBorder="1" applyAlignment="1">
      <alignment horizontal="center"/>
    </xf>
    <xf numFmtId="2" fontId="10" fillId="0" borderId="15" xfId="0" applyNumberFormat="1" applyFont="1" applyBorder="1" applyAlignment="1">
      <alignment horizontal="center"/>
    </xf>
    <xf numFmtId="0" fontId="0" fillId="2" borderId="0" xfId="0" applyFill="1"/>
    <xf numFmtId="164" fontId="0" fillId="2" borderId="0" xfId="0" applyNumberFormat="1" applyFill="1"/>
    <xf numFmtId="2" fontId="0" fillId="2" borderId="0" xfId="0" applyNumberFormat="1" applyFill="1"/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2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0" fillId="0" borderId="0" xfId="0" applyFill="1"/>
    <xf numFmtId="0" fontId="13" fillId="0" borderId="0" xfId="0" applyFont="1" applyFill="1" applyBorder="1"/>
    <xf numFmtId="0" fontId="10" fillId="0" borderId="41" xfId="0" applyFont="1" applyFill="1" applyBorder="1"/>
    <xf numFmtId="0" fontId="10" fillId="0" borderId="12" xfId="0" applyFont="1" applyFill="1" applyBorder="1"/>
    <xf numFmtId="0" fontId="14" fillId="0" borderId="12" xfId="0" applyFont="1" applyFill="1" applyBorder="1"/>
    <xf numFmtId="0" fontId="10" fillId="0" borderId="12" xfId="0" applyFont="1" applyBorder="1"/>
    <xf numFmtId="0" fontId="10" fillId="0" borderId="33" xfId="0" applyFont="1" applyFill="1" applyBorder="1"/>
    <xf numFmtId="0" fontId="15" fillId="0" borderId="33" xfId="0" applyFont="1" applyBorder="1"/>
    <xf numFmtId="0" fontId="15" fillId="0" borderId="34" xfId="0" applyFont="1" applyBorder="1"/>
    <xf numFmtId="0" fontId="15" fillId="0" borderId="40" xfId="0" applyFont="1" applyBorder="1"/>
    <xf numFmtId="2" fontId="8" fillId="0" borderId="10" xfId="0" applyNumberFormat="1" applyFont="1" applyBorder="1" applyAlignment="1">
      <alignment horizontal="center"/>
    </xf>
    <xf numFmtId="2" fontId="8" fillId="0" borderId="24" xfId="0" applyNumberFormat="1" applyFont="1" applyBorder="1" applyAlignment="1">
      <alignment horizontal="center"/>
    </xf>
    <xf numFmtId="2" fontId="8" fillId="0" borderId="15" xfId="0" applyNumberFormat="1" applyFont="1" applyBorder="1" applyAlignment="1">
      <alignment horizontal="center"/>
    </xf>
    <xf numFmtId="2" fontId="10" fillId="0" borderId="24" xfId="0" applyNumberFormat="1" applyFont="1" applyBorder="1" applyAlignment="1">
      <alignment horizontal="center"/>
    </xf>
    <xf numFmtId="2" fontId="8" fillId="0" borderId="18" xfId="0" applyNumberFormat="1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2" fontId="10" fillId="0" borderId="34" xfId="0" applyNumberFormat="1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2" fontId="10" fillId="0" borderId="33" xfId="0" applyNumberFormat="1" applyFont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10" fillId="0" borderId="41" xfId="0" applyFont="1" applyBorder="1"/>
    <xf numFmtId="2" fontId="10" fillId="0" borderId="51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20" xfId="0" applyNumberFormat="1" applyFont="1" applyBorder="1" applyAlignment="1">
      <alignment horizontal="center"/>
    </xf>
    <xf numFmtId="2" fontId="10" fillId="0" borderId="14" xfId="0" applyNumberFormat="1" applyFont="1" applyBorder="1" applyAlignment="1">
      <alignment horizontal="center"/>
    </xf>
    <xf numFmtId="0" fontId="16" fillId="2" borderId="0" xfId="0" applyFont="1" applyFill="1" applyAlignment="1">
      <alignment horizontal="left"/>
    </xf>
    <xf numFmtId="2" fontId="10" fillId="0" borderId="47" xfId="0" applyNumberFormat="1" applyFont="1" applyBorder="1"/>
    <xf numFmtId="2" fontId="10" fillId="0" borderId="48" xfId="0" applyNumberFormat="1" applyFont="1" applyBorder="1"/>
    <xf numFmtId="0" fontId="0" fillId="0" borderId="0" xfId="0" applyAlignment="1">
      <alignment horizontal="left"/>
    </xf>
    <xf numFmtId="0" fontId="10" fillId="0" borderId="4" xfId="0" applyFont="1" applyBorder="1"/>
    <xf numFmtId="0" fontId="8" fillId="0" borderId="3" xfId="0" applyFont="1" applyBorder="1"/>
    <xf numFmtId="2" fontId="10" fillId="0" borderId="4" xfId="0" applyNumberFormat="1" applyFont="1" applyBorder="1"/>
    <xf numFmtId="2" fontId="0" fillId="0" borderId="0" xfId="0" applyNumberFormat="1" applyAlignment="1">
      <alignment horizontal="left"/>
    </xf>
    <xf numFmtId="0" fontId="2" fillId="0" borderId="0" xfId="0" applyFont="1"/>
    <xf numFmtId="2" fontId="2" fillId="0" borderId="0" xfId="0" applyNumberFormat="1" applyFont="1"/>
    <xf numFmtId="0" fontId="0" fillId="0" borderId="0" xfId="0" applyFont="1"/>
    <xf numFmtId="0" fontId="9" fillId="0" borderId="1" xfId="0" applyFont="1" applyFill="1" applyBorder="1" applyAlignment="1">
      <alignment horizontal="center"/>
    </xf>
    <xf numFmtId="0" fontId="9" fillId="0" borderId="24" xfId="0" applyFont="1" applyFill="1" applyBorder="1" applyAlignment="1">
      <alignment horizontal="center"/>
    </xf>
    <xf numFmtId="2" fontId="9" fillId="0" borderId="18" xfId="0" applyNumberFormat="1" applyFont="1" applyFill="1" applyBorder="1" applyAlignment="1">
      <alignment horizontal="center"/>
    </xf>
    <xf numFmtId="2" fontId="9" fillId="0" borderId="24" xfId="0" applyNumberFormat="1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/>
    </xf>
    <xf numFmtId="2" fontId="9" fillId="0" borderId="31" xfId="0" applyNumberFormat="1" applyFont="1" applyFill="1" applyBorder="1" applyAlignment="1">
      <alignment horizontal="center"/>
    </xf>
    <xf numFmtId="2" fontId="10" fillId="0" borderId="18" xfId="0" applyNumberFormat="1" applyFont="1" applyFill="1" applyBorder="1" applyAlignment="1">
      <alignment horizontal="center"/>
    </xf>
    <xf numFmtId="2" fontId="9" fillId="0" borderId="22" xfId="0" applyNumberFormat="1" applyFont="1" applyFill="1" applyBorder="1" applyAlignment="1">
      <alignment horizontal="center"/>
    </xf>
    <xf numFmtId="2" fontId="0" fillId="0" borderId="0" xfId="0" applyNumberFormat="1" applyFill="1"/>
    <xf numFmtId="0" fontId="0" fillId="0" borderId="0" xfId="0" applyFill="1" applyBorder="1"/>
    <xf numFmtId="2" fontId="0" fillId="0" borderId="0" xfId="0" applyNumberFormat="1" applyFill="1" applyBorder="1"/>
    <xf numFmtId="0" fontId="8" fillId="0" borderId="0" xfId="0" applyFont="1" applyFill="1" applyBorder="1" applyAlignment="1">
      <alignment horizontal="left"/>
    </xf>
    <xf numFmtId="164" fontId="0" fillId="0" borderId="0" xfId="0" applyNumberFormat="1" applyFill="1" applyBorder="1"/>
    <xf numFmtId="0" fontId="8" fillId="0" borderId="0" xfId="0" applyFont="1" applyFill="1" applyBorder="1" applyAlignment="1">
      <alignment horizontal="center"/>
    </xf>
    <xf numFmtId="2" fontId="13" fillId="0" borderId="0" xfId="0" applyNumberFormat="1" applyFont="1" applyFill="1" applyBorder="1"/>
    <xf numFmtId="0" fontId="1" fillId="0" borderId="0" xfId="0" applyFont="1" applyFill="1" applyBorder="1"/>
    <xf numFmtId="0" fontId="7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8" fillId="0" borderId="9" xfId="0" applyFont="1" applyFill="1" applyBorder="1"/>
    <xf numFmtId="0" fontId="8" fillId="0" borderId="14" xfId="0" applyFont="1" applyFill="1" applyBorder="1"/>
    <xf numFmtId="0" fontId="8" fillId="0" borderId="20" xfId="0" applyFont="1" applyFill="1" applyBorder="1"/>
    <xf numFmtId="0" fontId="8" fillId="0" borderId="29" xfId="0" applyFont="1" applyFill="1" applyBorder="1"/>
    <xf numFmtId="0" fontId="8" fillId="0" borderId="34" xfId="0" applyFont="1" applyFill="1" applyBorder="1"/>
    <xf numFmtId="0" fontId="8" fillId="0" borderId="10" xfId="0" applyFont="1" applyFill="1" applyBorder="1" applyAlignment="1">
      <alignment horizontal="center"/>
    </xf>
    <xf numFmtId="0" fontId="8" fillId="0" borderId="10" xfId="0" applyFont="1" applyFill="1" applyBorder="1"/>
    <xf numFmtId="0" fontId="8" fillId="0" borderId="24" xfId="0" applyFont="1" applyFill="1" applyBorder="1" applyAlignment="1">
      <alignment horizontal="center"/>
    </xf>
    <xf numFmtId="2" fontId="8" fillId="0" borderId="10" xfId="0" applyNumberFormat="1" applyFont="1" applyFill="1" applyBorder="1" applyAlignment="1">
      <alignment horizontal="center"/>
    </xf>
    <xf numFmtId="2" fontId="8" fillId="0" borderId="24" xfId="0" applyNumberFormat="1" applyFont="1" applyFill="1" applyBorder="1" applyAlignment="1">
      <alignment horizontal="center"/>
    </xf>
    <xf numFmtId="2" fontId="10" fillId="0" borderId="10" xfId="0" applyNumberFormat="1" applyFont="1" applyFill="1" applyBorder="1" applyAlignment="1">
      <alignment horizontal="center"/>
    </xf>
    <xf numFmtId="2" fontId="10" fillId="0" borderId="24" xfId="0" applyNumberFormat="1" applyFont="1" applyFill="1" applyBorder="1" applyAlignment="1">
      <alignment horizontal="center"/>
    </xf>
    <xf numFmtId="2" fontId="8" fillId="0" borderId="18" xfId="0" applyNumberFormat="1" applyFont="1" applyFill="1" applyBorder="1" applyAlignment="1">
      <alignment horizontal="center"/>
    </xf>
    <xf numFmtId="2" fontId="10" fillId="0" borderId="40" xfId="0" applyNumberFormat="1" applyFont="1" applyFill="1" applyBorder="1" applyAlignment="1">
      <alignment horizontal="center"/>
    </xf>
    <xf numFmtId="2" fontId="10" fillId="0" borderId="47" xfId="0" applyNumberFormat="1" applyFont="1" applyFill="1" applyBorder="1"/>
    <xf numFmtId="2" fontId="10" fillId="0" borderId="4" xfId="0" applyNumberFormat="1" applyFont="1" applyFill="1" applyBorder="1" applyAlignment="1">
      <alignment horizontal="center"/>
    </xf>
    <xf numFmtId="0" fontId="10" fillId="0" borderId="47" xfId="0" applyFont="1" applyFill="1" applyBorder="1"/>
    <xf numFmtId="0" fontId="8" fillId="0" borderId="0" xfId="0" applyFont="1" applyFill="1"/>
    <xf numFmtId="0" fontId="6" fillId="0" borderId="0" xfId="0" applyFont="1" applyFill="1"/>
    <xf numFmtId="167" fontId="10" fillId="0" borderId="10" xfId="0" applyNumberFormat="1" applyFont="1" applyBorder="1" applyAlignment="1">
      <alignment horizontal="center"/>
    </xf>
    <xf numFmtId="167" fontId="10" fillId="0" borderId="18" xfId="0" applyNumberFormat="1" applyFont="1" applyBorder="1" applyAlignment="1">
      <alignment horizontal="center"/>
    </xf>
    <xf numFmtId="167" fontId="10" fillId="0" borderId="2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8" fillId="0" borderId="0" xfId="0" applyFont="1" applyFill="1" applyBorder="1"/>
    <xf numFmtId="0" fontId="8" fillId="0" borderId="0" xfId="0" applyFont="1" applyFill="1" applyAlignment="1">
      <alignment horizontal="center"/>
    </xf>
    <xf numFmtId="167" fontId="16" fillId="0" borderId="0" xfId="0" applyNumberFormat="1" applyFont="1" applyFill="1"/>
    <xf numFmtId="0" fontId="18" fillId="0" borderId="0" xfId="0" applyFont="1" applyFill="1"/>
    <xf numFmtId="2" fontId="18" fillId="0" borderId="0" xfId="0" applyNumberFormat="1" applyFont="1" applyFill="1"/>
    <xf numFmtId="2" fontId="18" fillId="0" borderId="0" xfId="0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164" fontId="18" fillId="0" borderId="0" xfId="0" applyNumberFormat="1" applyFont="1" applyFill="1" applyBorder="1"/>
    <xf numFmtId="0" fontId="20" fillId="0" borderId="0" xfId="0" applyFont="1" applyFill="1" applyBorder="1"/>
    <xf numFmtId="0" fontId="16" fillId="0" borderId="0" xfId="0" applyFont="1" applyFill="1"/>
    <xf numFmtId="165" fontId="16" fillId="0" borderId="0" xfId="0" applyNumberFormat="1" applyFont="1" applyFill="1"/>
    <xf numFmtId="0" fontId="16" fillId="0" borderId="0" xfId="0" applyFont="1" applyFill="1" applyAlignment="1">
      <alignment horizontal="center"/>
    </xf>
    <xf numFmtId="2" fontId="16" fillId="0" borderId="0" xfId="0" applyNumberFormat="1" applyFont="1" applyFill="1"/>
    <xf numFmtId="165" fontId="18" fillId="0" borderId="0" xfId="0" applyNumberFormat="1" applyFont="1" applyFill="1"/>
    <xf numFmtId="167" fontId="18" fillId="0" borderId="0" xfId="0" applyNumberFormat="1" applyFont="1" applyFill="1"/>
    <xf numFmtId="164" fontId="18" fillId="0" borderId="0" xfId="0" applyNumberFormat="1" applyFont="1" applyFill="1"/>
    <xf numFmtId="0" fontId="8" fillId="0" borderId="0" xfId="0" applyFont="1" applyFill="1" applyAlignment="1">
      <alignment horizontal="left"/>
    </xf>
    <xf numFmtId="2" fontId="8" fillId="0" borderId="0" xfId="0" applyNumberFormat="1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3" fillId="0" borderId="0" xfId="0" applyFont="1" applyFill="1"/>
    <xf numFmtId="164" fontId="0" fillId="0" borderId="0" xfId="0" applyNumberFormat="1" applyFill="1"/>
    <xf numFmtId="0" fontId="0" fillId="0" borderId="0" xfId="0" applyFill="1" applyAlignment="1">
      <alignment horizontal="center"/>
    </xf>
    <xf numFmtId="0" fontId="2" fillId="0" borderId="0" xfId="0" applyFont="1" applyFill="1"/>
    <xf numFmtId="0" fontId="9" fillId="0" borderId="0" xfId="0" applyFont="1" applyFill="1"/>
    <xf numFmtId="0" fontId="0" fillId="0" borderId="1" xfId="0" applyFill="1" applyBorder="1"/>
    <xf numFmtId="0" fontId="6" fillId="0" borderId="2" xfId="0" applyFont="1" applyFill="1" applyBorder="1"/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0" fillId="0" borderId="10" xfId="0" applyFill="1" applyBorder="1"/>
    <xf numFmtId="0" fontId="6" fillId="0" borderId="11" xfId="0" applyFont="1" applyFill="1" applyBorder="1"/>
    <xf numFmtId="0" fontId="6" fillId="0" borderId="12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8" xfId="0" applyFont="1" applyFill="1" applyBorder="1"/>
    <xf numFmtId="0" fontId="8" fillId="0" borderId="2" xfId="0" applyFont="1" applyFill="1" applyBorder="1"/>
    <xf numFmtId="0" fontId="0" fillId="0" borderId="22" xfId="0" applyFill="1" applyBorder="1"/>
    <xf numFmtId="0" fontId="6" fillId="0" borderId="23" xfId="0" applyFont="1" applyFill="1" applyBorder="1"/>
    <xf numFmtId="0" fontId="8" fillId="0" borderId="13" xfId="0" applyFont="1" applyFill="1" applyBorder="1"/>
    <xf numFmtId="0" fontId="8" fillId="0" borderId="15" xfId="0" applyFont="1" applyFill="1" applyBorder="1"/>
    <xf numFmtId="0" fontId="5" fillId="0" borderId="25" xfId="0" applyFont="1" applyFill="1" applyBorder="1" applyAlignment="1">
      <alignment horizontal="center"/>
    </xf>
    <xf numFmtId="0" fontId="5" fillId="0" borderId="49" xfId="0" applyFont="1" applyFill="1" applyBorder="1"/>
    <xf numFmtId="2" fontId="5" fillId="0" borderId="26" xfId="0" applyNumberFormat="1" applyFont="1" applyFill="1" applyBorder="1"/>
    <xf numFmtId="0" fontId="6" fillId="0" borderId="26" xfId="0" applyFont="1" applyFill="1" applyBorder="1"/>
    <xf numFmtId="2" fontId="6" fillId="0" borderId="26" xfId="0" applyNumberFormat="1" applyFont="1" applyFill="1" applyBorder="1"/>
    <xf numFmtId="0" fontId="6" fillId="0" borderId="27" xfId="0" applyFont="1" applyFill="1" applyBorder="1"/>
    <xf numFmtId="0" fontId="8" fillId="0" borderId="18" xfId="0" applyFont="1" applyFill="1" applyBorder="1"/>
    <xf numFmtId="0" fontId="8" fillId="0" borderId="19" xfId="0" applyFont="1" applyFill="1" applyBorder="1"/>
    <xf numFmtId="0" fontId="8" fillId="0" borderId="21" xfId="0" applyFont="1" applyFill="1" applyBorder="1"/>
    <xf numFmtId="0" fontId="6" fillId="0" borderId="17" xfId="0" applyFont="1" applyFill="1" applyBorder="1"/>
    <xf numFmtId="0" fontId="6" fillId="0" borderId="35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8" fillId="0" borderId="24" xfId="0" applyFont="1" applyFill="1" applyBorder="1"/>
    <xf numFmtId="0" fontId="6" fillId="0" borderId="31" xfId="0" applyFont="1" applyFill="1" applyBorder="1"/>
    <xf numFmtId="2" fontId="6" fillId="0" borderId="35" xfId="0" applyNumberFormat="1" applyFont="1" applyFill="1" applyBorder="1"/>
    <xf numFmtId="2" fontId="6" fillId="0" borderId="36" xfId="0" applyNumberFormat="1" applyFont="1" applyFill="1" applyBorder="1"/>
    <xf numFmtId="0" fontId="8" fillId="0" borderId="22" xfId="0" applyFont="1" applyFill="1" applyBorder="1"/>
    <xf numFmtId="0" fontId="8" fillId="0" borderId="28" xfId="0" applyFont="1" applyFill="1" applyBorder="1"/>
    <xf numFmtId="0" fontId="8" fillId="0" borderId="30" xfId="0" applyFont="1" applyFill="1" applyBorder="1"/>
    <xf numFmtId="0" fontId="8" fillId="0" borderId="33" xfId="0" applyFont="1" applyFill="1" applyBorder="1"/>
    <xf numFmtId="0" fontId="8" fillId="0" borderId="12" xfId="0" applyFont="1" applyFill="1" applyBorder="1"/>
    <xf numFmtId="0" fontId="8" fillId="0" borderId="14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37" xfId="0" applyFont="1" applyFill="1" applyBorder="1" applyAlignment="1">
      <alignment horizontal="center"/>
    </xf>
    <xf numFmtId="166" fontId="0" fillId="0" borderId="0" xfId="0" applyNumberFormat="1" applyFill="1"/>
    <xf numFmtId="0" fontId="8" fillId="0" borderId="38" xfId="0" applyFont="1" applyFill="1" applyBorder="1"/>
    <xf numFmtId="0" fontId="8" fillId="0" borderId="39" xfId="0" applyFont="1" applyFill="1" applyBorder="1" applyAlignment="1">
      <alignment horizontal="center"/>
    </xf>
    <xf numFmtId="2" fontId="10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0" fontId="6" fillId="0" borderId="35" xfId="0" applyFont="1" applyFill="1" applyBorder="1"/>
    <xf numFmtId="0" fontId="6" fillId="0" borderId="36" xfId="0" applyFont="1" applyFill="1" applyBorder="1"/>
    <xf numFmtId="2" fontId="12" fillId="0" borderId="35" xfId="0" applyNumberFormat="1" applyFont="1" applyFill="1" applyBorder="1"/>
    <xf numFmtId="0" fontId="11" fillId="0" borderId="17" xfId="0" applyFont="1" applyFill="1" applyBorder="1"/>
    <xf numFmtId="0" fontId="5" fillId="0" borderId="17" xfId="0" applyFont="1" applyFill="1" applyBorder="1"/>
    <xf numFmtId="2" fontId="5" fillId="0" borderId="35" xfId="0" applyNumberFormat="1" applyFont="1" applyFill="1" applyBorder="1"/>
    <xf numFmtId="0" fontId="8" fillId="0" borderId="41" xfId="0" applyFont="1" applyFill="1" applyBorder="1" applyAlignment="1">
      <alignment horizontal="center" vertical="center"/>
    </xf>
    <xf numFmtId="2" fontId="10" fillId="0" borderId="21" xfId="0" applyNumberFormat="1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 vertical="center"/>
    </xf>
    <xf numFmtId="164" fontId="5" fillId="0" borderId="35" xfId="0" applyNumberFormat="1" applyFont="1" applyFill="1" applyBorder="1"/>
    <xf numFmtId="0" fontId="6" fillId="0" borderId="42" xfId="0" applyFont="1" applyFill="1" applyBorder="1"/>
    <xf numFmtId="0" fontId="6" fillId="0" borderId="43" xfId="0" applyFont="1" applyFill="1" applyBorder="1"/>
    <xf numFmtId="2" fontId="6" fillId="0" borderId="43" xfId="0" applyNumberFormat="1" applyFont="1" applyFill="1" applyBorder="1"/>
    <xf numFmtId="2" fontId="6" fillId="0" borderId="44" xfId="0" applyNumberFormat="1" applyFont="1" applyFill="1" applyBorder="1"/>
    <xf numFmtId="2" fontId="6" fillId="0" borderId="0" xfId="0" applyNumberFormat="1" applyFont="1" applyFill="1"/>
    <xf numFmtId="2" fontId="8" fillId="0" borderId="15" xfId="0" applyNumberFormat="1" applyFont="1" applyFill="1" applyBorder="1" applyAlignment="1">
      <alignment horizontal="center"/>
    </xf>
    <xf numFmtId="0" fontId="10" fillId="0" borderId="40" xfId="0" applyFont="1" applyFill="1" applyBorder="1"/>
    <xf numFmtId="0" fontId="8" fillId="0" borderId="41" xfId="0" applyFont="1" applyFill="1" applyBorder="1" applyAlignment="1">
      <alignment horizontal="center"/>
    </xf>
    <xf numFmtId="0" fontId="8" fillId="0" borderId="38" xfId="0" applyFont="1" applyFill="1" applyBorder="1" applyAlignment="1">
      <alignment horizontal="center"/>
    </xf>
    <xf numFmtId="2" fontId="10" fillId="0" borderId="15" xfId="0" applyNumberFormat="1" applyFont="1" applyFill="1" applyBorder="1" applyAlignment="1">
      <alignment horizontal="center"/>
    </xf>
    <xf numFmtId="0" fontId="9" fillId="0" borderId="40" xfId="0" applyFont="1" applyFill="1" applyBorder="1"/>
    <xf numFmtId="2" fontId="8" fillId="0" borderId="21" xfId="0" applyNumberFormat="1" applyFont="1" applyFill="1" applyBorder="1" applyAlignment="1">
      <alignment horizontal="center"/>
    </xf>
    <xf numFmtId="0" fontId="9" fillId="0" borderId="33" xfId="0" applyFont="1" applyFill="1" applyBorder="1"/>
    <xf numFmtId="0" fontId="9" fillId="0" borderId="33" xfId="0" applyFont="1" applyFill="1" applyBorder="1" applyAlignment="1">
      <alignment horizontal="left"/>
    </xf>
    <xf numFmtId="0" fontId="8" fillId="0" borderId="40" xfId="0" applyFont="1" applyFill="1" applyBorder="1"/>
    <xf numFmtId="0" fontId="10" fillId="0" borderId="34" xfId="0" applyFont="1" applyFill="1" applyBorder="1"/>
    <xf numFmtId="0" fontId="9" fillId="0" borderId="41" xfId="0" applyFont="1" applyFill="1" applyBorder="1" applyAlignment="1">
      <alignment horizontal="center"/>
    </xf>
    <xf numFmtId="2" fontId="10" fillId="0" borderId="32" xfId="0" applyNumberFormat="1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2" fontId="10" fillId="0" borderId="34" xfId="0" applyNumberFormat="1" applyFont="1" applyFill="1" applyBorder="1" applyAlignment="1">
      <alignment horizontal="center"/>
    </xf>
    <xf numFmtId="2" fontId="10" fillId="0" borderId="46" xfId="0" applyNumberFormat="1" applyFont="1" applyFill="1" applyBorder="1" applyAlignment="1">
      <alignment horizontal="center"/>
    </xf>
    <xf numFmtId="2" fontId="10" fillId="0" borderId="20" xfId="0" applyNumberFormat="1" applyFont="1" applyFill="1" applyBorder="1" applyAlignment="1">
      <alignment horizontal="center"/>
    </xf>
    <xf numFmtId="2" fontId="10" fillId="0" borderId="14" xfId="0" applyNumberFormat="1" applyFont="1" applyFill="1" applyBorder="1" applyAlignment="1">
      <alignment horizontal="center"/>
    </xf>
    <xf numFmtId="0" fontId="15" fillId="0" borderId="40" xfId="0" applyFont="1" applyFill="1" applyBorder="1"/>
    <xf numFmtId="0" fontId="15" fillId="0" borderId="34" xfId="0" applyFont="1" applyFill="1" applyBorder="1"/>
    <xf numFmtId="0" fontId="15" fillId="0" borderId="33" xfId="0" applyFont="1" applyFill="1" applyBorder="1"/>
    <xf numFmtId="0" fontId="10" fillId="0" borderId="4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67" fontId="10" fillId="0" borderId="18" xfId="0" applyNumberFormat="1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2" fontId="10" fillId="0" borderId="33" xfId="0" applyNumberFormat="1" applyFont="1" applyFill="1" applyBorder="1" applyAlignment="1">
      <alignment horizontal="center"/>
    </xf>
    <xf numFmtId="2" fontId="10" fillId="0" borderId="45" xfId="0" applyNumberFormat="1" applyFont="1" applyFill="1" applyBorder="1" applyAlignment="1">
      <alignment horizontal="center"/>
    </xf>
    <xf numFmtId="167" fontId="10" fillId="0" borderId="10" xfId="0" applyNumberFormat="1" applyFont="1" applyFill="1" applyBorder="1" applyAlignment="1">
      <alignment horizontal="center"/>
    </xf>
    <xf numFmtId="167" fontId="10" fillId="0" borderId="24" xfId="0" applyNumberFormat="1" applyFont="1" applyFill="1" applyBorder="1" applyAlignment="1">
      <alignment horizontal="center"/>
    </xf>
    <xf numFmtId="0" fontId="8" fillId="0" borderId="41" xfId="0" applyFont="1" applyFill="1" applyBorder="1"/>
    <xf numFmtId="0" fontId="8" fillId="0" borderId="16" xfId="0" applyFont="1" applyFill="1" applyBorder="1"/>
    <xf numFmtId="2" fontId="10" fillId="0" borderId="48" xfId="0" applyNumberFormat="1" applyFont="1" applyFill="1" applyBorder="1"/>
    <xf numFmtId="0" fontId="10" fillId="0" borderId="4" xfId="0" applyFont="1" applyFill="1" applyBorder="1"/>
    <xf numFmtId="0" fontId="8" fillId="0" borderId="3" xfId="0" applyFont="1" applyFill="1" applyBorder="1"/>
    <xf numFmtId="2" fontId="10" fillId="0" borderId="4" xfId="0" applyNumberFormat="1" applyFont="1" applyFill="1" applyBorder="1"/>
    <xf numFmtId="2" fontId="10" fillId="0" borderId="51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0" fontId="10" fillId="0" borderId="45" xfId="0" applyFont="1" applyFill="1" applyBorder="1"/>
    <xf numFmtId="0" fontId="9" fillId="0" borderId="3" xfId="0" applyFont="1" applyFill="1" applyBorder="1"/>
    <xf numFmtId="0" fontId="9" fillId="0" borderId="4" xfId="0" applyFont="1" applyFill="1" applyBorder="1" applyAlignment="1">
      <alignment horizontal="center"/>
    </xf>
    <xf numFmtId="0" fontId="9" fillId="0" borderId="51" xfId="0" applyFont="1" applyFill="1" applyBorder="1"/>
    <xf numFmtId="0" fontId="8" fillId="0" borderId="2" xfId="0" applyFont="1" applyFill="1" applyBorder="1" applyAlignment="1">
      <alignment horizontal="left"/>
    </xf>
    <xf numFmtId="0" fontId="2" fillId="0" borderId="1" xfId="0" applyFont="1" applyFill="1" applyBorder="1"/>
    <xf numFmtId="2" fontId="2" fillId="0" borderId="2" xfId="0" applyNumberFormat="1" applyFont="1" applyFill="1" applyBorder="1"/>
    <xf numFmtId="0" fontId="9" fillId="0" borderId="38" xfId="0" applyFont="1" applyFill="1" applyBorder="1"/>
    <xf numFmtId="0" fontId="9" fillId="0" borderId="34" xfId="0" applyFont="1" applyFill="1" applyBorder="1" applyAlignment="1">
      <alignment horizontal="center"/>
    </xf>
    <xf numFmtId="0" fontId="9" fillId="0" borderId="46" xfId="0" applyFont="1" applyFill="1" applyBorder="1"/>
    <xf numFmtId="0" fontId="8" fillId="0" borderId="15" xfId="0" applyFont="1" applyFill="1" applyBorder="1" applyAlignment="1">
      <alignment horizontal="left"/>
    </xf>
    <xf numFmtId="0" fontId="2" fillId="0" borderId="24" xfId="0" applyFont="1" applyFill="1" applyBorder="1"/>
    <xf numFmtId="2" fontId="2" fillId="0" borderId="15" xfId="0" applyNumberFormat="1" applyFont="1" applyFill="1" applyBorder="1"/>
    <xf numFmtId="0" fontId="9" fillId="0" borderId="50" xfId="0" applyFont="1" applyFill="1" applyBorder="1"/>
    <xf numFmtId="0" fontId="10" fillId="0" borderId="50" xfId="0" applyFont="1" applyFill="1" applyBorder="1"/>
    <xf numFmtId="0" fontId="10" fillId="0" borderId="52" xfId="0" applyFont="1" applyFill="1" applyBorder="1"/>
    <xf numFmtId="0" fontId="10" fillId="0" borderId="36" xfId="0" applyFont="1" applyFill="1" applyBorder="1" applyAlignment="1">
      <alignment horizontal="center"/>
    </xf>
    <xf numFmtId="0" fontId="10" fillId="0" borderId="53" xfId="0" applyFont="1" applyFill="1" applyBorder="1"/>
    <xf numFmtId="0" fontId="10" fillId="0" borderId="31" xfId="0" applyFont="1" applyFill="1" applyBorder="1"/>
    <xf numFmtId="0" fontId="9" fillId="0" borderId="41" xfId="0" applyFont="1" applyFill="1" applyBorder="1"/>
    <xf numFmtId="0" fontId="10" fillId="0" borderId="32" xfId="0" applyFont="1" applyFill="1" applyBorder="1" applyAlignment="1">
      <alignment horizontal="center"/>
    </xf>
    <xf numFmtId="0" fontId="10" fillId="0" borderId="21" xfId="0" applyFont="1" applyFill="1" applyBorder="1"/>
    <xf numFmtId="0" fontId="10" fillId="0" borderId="18" xfId="0" applyFont="1" applyFill="1" applyBorder="1"/>
    <xf numFmtId="0" fontId="10" fillId="0" borderId="46" xfId="0" applyFont="1" applyFill="1" applyBorder="1"/>
    <xf numFmtId="0" fontId="9" fillId="0" borderId="40" xfId="0" applyFont="1" applyFill="1" applyBorder="1" applyAlignment="1">
      <alignment horizontal="center"/>
    </xf>
    <xf numFmtId="0" fontId="10" fillId="0" borderId="32" xfId="0" applyFont="1" applyFill="1" applyBorder="1"/>
    <xf numFmtId="0" fontId="8" fillId="0" borderId="21" xfId="0" applyFont="1" applyFill="1" applyBorder="1" applyAlignment="1">
      <alignment horizontal="left"/>
    </xf>
    <xf numFmtId="0" fontId="2" fillId="0" borderId="18" xfId="0" applyFont="1" applyFill="1" applyBorder="1"/>
    <xf numFmtId="2" fontId="2" fillId="0" borderId="21" xfId="0" applyNumberFormat="1" applyFont="1" applyFill="1" applyBorder="1"/>
    <xf numFmtId="0" fontId="9" fillId="0" borderId="16" xfId="0" applyFont="1" applyFill="1" applyBorder="1"/>
    <xf numFmtId="0" fontId="9" fillId="0" borderId="47" xfId="0" applyFont="1" applyFill="1" applyBorder="1" applyAlignment="1">
      <alignment horizontal="center"/>
    </xf>
    <xf numFmtId="0" fontId="10" fillId="0" borderId="48" xfId="0" applyFont="1" applyFill="1" applyBorder="1"/>
    <xf numFmtId="0" fontId="8" fillId="0" borderId="23" xfId="0" applyFont="1" applyFill="1" applyBorder="1" applyAlignment="1">
      <alignment horizontal="left"/>
    </xf>
    <xf numFmtId="0" fontId="2" fillId="0" borderId="22" xfId="0" applyFont="1" applyFill="1" applyBorder="1"/>
    <xf numFmtId="2" fontId="2" fillId="0" borderId="23" xfId="0" applyNumberFormat="1" applyFont="1" applyFill="1" applyBorder="1"/>
    <xf numFmtId="2" fontId="2" fillId="0" borderId="0" xfId="0" applyNumberFormat="1" applyFont="1" applyFill="1"/>
    <xf numFmtId="2" fontId="16" fillId="0" borderId="0" xfId="0" applyNumberFormat="1" applyFont="1" applyFill="1" applyAlignment="1">
      <alignment horizontal="left"/>
    </xf>
    <xf numFmtId="0" fontId="17" fillId="0" borderId="0" xfId="0" applyFont="1" applyFill="1"/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left"/>
    </xf>
    <xf numFmtId="2" fontId="18" fillId="0" borderId="0" xfId="0" applyNumberFormat="1" applyFont="1" applyFill="1" applyAlignment="1">
      <alignment horizontal="left"/>
    </xf>
    <xf numFmtId="9" fontId="18" fillId="0" borderId="0" xfId="0" applyNumberFormat="1" applyFont="1" applyFill="1"/>
    <xf numFmtId="2" fontId="16" fillId="0" borderId="0" xfId="0" applyNumberFormat="1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I166"/>
  <sheetViews>
    <sheetView tabSelected="1" workbookViewId="0">
      <selection activeCell="G9" sqref="G9"/>
    </sheetView>
  </sheetViews>
  <sheetFormatPr defaultColWidth="11.5703125" defaultRowHeight="15" x14ac:dyDescent="0.25"/>
  <cols>
    <col min="1" max="1" width="43" customWidth="1"/>
    <col min="2" max="2" width="42.85546875" customWidth="1"/>
    <col min="3" max="3" width="11.85546875" bestFit="1" customWidth="1"/>
    <col min="4" max="4" width="11.28515625" customWidth="1"/>
    <col min="5" max="5" width="14.28515625" style="77" customWidth="1"/>
    <col min="6" max="6" width="12.140625" customWidth="1"/>
    <col min="7" max="7" width="14.28515625" customWidth="1"/>
    <col min="8" max="8" width="11.42578125" customWidth="1"/>
    <col min="9" max="9" width="12.7109375" customWidth="1"/>
    <col min="221" max="221" width="23.140625" customWidth="1"/>
    <col min="222" max="222" width="42.85546875" customWidth="1"/>
    <col min="224" max="224" width="11.28515625" customWidth="1"/>
    <col min="225" max="225" width="12.85546875" customWidth="1"/>
    <col min="226" max="226" width="12.140625" customWidth="1"/>
    <col min="227" max="227" width="11.7109375" customWidth="1"/>
    <col min="228" max="228" width="11.42578125" customWidth="1"/>
    <col min="229" max="229" width="12.7109375" customWidth="1"/>
    <col min="230" max="230" width="4.140625" customWidth="1"/>
    <col min="231" max="231" width="35.5703125" customWidth="1"/>
    <col min="232" max="232" width="12.5703125" customWidth="1"/>
    <col min="233" max="233" width="12.28515625" customWidth="1"/>
    <col min="234" max="234" width="12.85546875" customWidth="1"/>
    <col min="235" max="235" width="11.140625" customWidth="1"/>
    <col min="236" max="236" width="12.42578125" customWidth="1"/>
    <col min="237" max="237" width="11.42578125" customWidth="1"/>
    <col min="238" max="238" width="13.5703125" customWidth="1"/>
    <col min="477" max="477" width="23.140625" customWidth="1"/>
    <col min="478" max="478" width="42.85546875" customWidth="1"/>
    <col min="480" max="480" width="11.28515625" customWidth="1"/>
    <col min="481" max="481" width="12.85546875" customWidth="1"/>
    <col min="482" max="482" width="12.140625" customWidth="1"/>
    <col min="483" max="483" width="11.7109375" customWidth="1"/>
    <col min="484" max="484" width="11.42578125" customWidth="1"/>
    <col min="485" max="485" width="12.7109375" customWidth="1"/>
    <col min="486" max="486" width="4.140625" customWidth="1"/>
    <col min="487" max="487" width="35.5703125" customWidth="1"/>
    <col min="488" max="488" width="12.5703125" customWidth="1"/>
    <col min="489" max="489" width="12.28515625" customWidth="1"/>
    <col min="490" max="490" width="12.85546875" customWidth="1"/>
    <col min="491" max="491" width="11.140625" customWidth="1"/>
    <col min="492" max="492" width="12.42578125" customWidth="1"/>
    <col min="493" max="493" width="11.42578125" customWidth="1"/>
    <col min="494" max="494" width="13.5703125" customWidth="1"/>
    <col min="733" max="733" width="23.140625" customWidth="1"/>
    <col min="734" max="734" width="42.85546875" customWidth="1"/>
    <col min="736" max="736" width="11.28515625" customWidth="1"/>
    <col min="737" max="737" width="12.85546875" customWidth="1"/>
    <col min="738" max="738" width="12.140625" customWidth="1"/>
    <col min="739" max="739" width="11.7109375" customWidth="1"/>
    <col min="740" max="740" width="11.42578125" customWidth="1"/>
    <col min="741" max="741" width="12.7109375" customWidth="1"/>
    <col min="742" max="742" width="4.140625" customWidth="1"/>
    <col min="743" max="743" width="35.5703125" customWidth="1"/>
    <col min="744" max="744" width="12.5703125" customWidth="1"/>
    <col min="745" max="745" width="12.28515625" customWidth="1"/>
    <col min="746" max="746" width="12.85546875" customWidth="1"/>
    <col min="747" max="747" width="11.140625" customWidth="1"/>
    <col min="748" max="748" width="12.42578125" customWidth="1"/>
    <col min="749" max="749" width="11.42578125" customWidth="1"/>
    <col min="750" max="750" width="13.5703125" customWidth="1"/>
    <col min="989" max="989" width="23.140625" customWidth="1"/>
    <col min="990" max="990" width="42.85546875" customWidth="1"/>
    <col min="992" max="992" width="11.28515625" customWidth="1"/>
    <col min="993" max="993" width="12.85546875" customWidth="1"/>
    <col min="994" max="994" width="12.140625" customWidth="1"/>
    <col min="995" max="995" width="11.7109375" customWidth="1"/>
    <col min="996" max="996" width="11.42578125" customWidth="1"/>
    <col min="997" max="997" width="12.7109375" customWidth="1"/>
    <col min="998" max="998" width="4.140625" customWidth="1"/>
    <col min="999" max="999" width="35.5703125" customWidth="1"/>
    <col min="1000" max="1000" width="12.5703125" customWidth="1"/>
    <col min="1001" max="1001" width="12.28515625" customWidth="1"/>
    <col min="1002" max="1002" width="12.85546875" customWidth="1"/>
    <col min="1003" max="1003" width="11.140625" customWidth="1"/>
    <col min="1004" max="1004" width="12.42578125" customWidth="1"/>
    <col min="1005" max="1005" width="11.42578125" customWidth="1"/>
    <col min="1006" max="1006" width="13.5703125" customWidth="1"/>
    <col min="1245" max="1245" width="23.140625" customWidth="1"/>
    <col min="1246" max="1246" width="42.85546875" customWidth="1"/>
    <col min="1248" max="1248" width="11.28515625" customWidth="1"/>
    <col min="1249" max="1249" width="12.85546875" customWidth="1"/>
    <col min="1250" max="1250" width="12.140625" customWidth="1"/>
    <col min="1251" max="1251" width="11.7109375" customWidth="1"/>
    <col min="1252" max="1252" width="11.42578125" customWidth="1"/>
    <col min="1253" max="1253" width="12.7109375" customWidth="1"/>
    <col min="1254" max="1254" width="4.140625" customWidth="1"/>
    <col min="1255" max="1255" width="35.5703125" customWidth="1"/>
    <col min="1256" max="1256" width="12.5703125" customWidth="1"/>
    <col min="1257" max="1257" width="12.28515625" customWidth="1"/>
    <col min="1258" max="1258" width="12.85546875" customWidth="1"/>
    <col min="1259" max="1259" width="11.140625" customWidth="1"/>
    <col min="1260" max="1260" width="12.42578125" customWidth="1"/>
    <col min="1261" max="1261" width="11.42578125" customWidth="1"/>
    <col min="1262" max="1262" width="13.5703125" customWidth="1"/>
    <col min="1501" max="1501" width="23.140625" customWidth="1"/>
    <col min="1502" max="1502" width="42.85546875" customWidth="1"/>
    <col min="1504" max="1504" width="11.28515625" customWidth="1"/>
    <col min="1505" max="1505" width="12.85546875" customWidth="1"/>
    <col min="1506" max="1506" width="12.140625" customWidth="1"/>
    <col min="1507" max="1507" width="11.7109375" customWidth="1"/>
    <col min="1508" max="1508" width="11.42578125" customWidth="1"/>
    <col min="1509" max="1509" width="12.7109375" customWidth="1"/>
    <col min="1510" max="1510" width="4.140625" customWidth="1"/>
    <col min="1511" max="1511" width="35.5703125" customWidth="1"/>
    <col min="1512" max="1512" width="12.5703125" customWidth="1"/>
    <col min="1513" max="1513" width="12.28515625" customWidth="1"/>
    <col min="1514" max="1514" width="12.85546875" customWidth="1"/>
    <col min="1515" max="1515" width="11.140625" customWidth="1"/>
    <col min="1516" max="1516" width="12.42578125" customWidth="1"/>
    <col min="1517" max="1517" width="11.42578125" customWidth="1"/>
    <col min="1518" max="1518" width="13.5703125" customWidth="1"/>
    <col min="1757" max="1757" width="23.140625" customWidth="1"/>
    <col min="1758" max="1758" width="42.85546875" customWidth="1"/>
    <col min="1760" max="1760" width="11.28515625" customWidth="1"/>
    <col min="1761" max="1761" width="12.85546875" customWidth="1"/>
    <col min="1762" max="1762" width="12.140625" customWidth="1"/>
    <col min="1763" max="1763" width="11.7109375" customWidth="1"/>
    <col min="1764" max="1764" width="11.42578125" customWidth="1"/>
    <col min="1765" max="1765" width="12.7109375" customWidth="1"/>
    <col min="1766" max="1766" width="4.140625" customWidth="1"/>
    <col min="1767" max="1767" width="35.5703125" customWidth="1"/>
    <col min="1768" max="1768" width="12.5703125" customWidth="1"/>
    <col min="1769" max="1769" width="12.28515625" customWidth="1"/>
    <col min="1770" max="1770" width="12.85546875" customWidth="1"/>
    <col min="1771" max="1771" width="11.140625" customWidth="1"/>
    <col min="1772" max="1772" width="12.42578125" customWidth="1"/>
    <col min="1773" max="1773" width="11.42578125" customWidth="1"/>
    <col min="1774" max="1774" width="13.5703125" customWidth="1"/>
    <col min="2013" max="2013" width="23.140625" customWidth="1"/>
    <col min="2014" max="2014" width="42.85546875" customWidth="1"/>
    <col min="2016" max="2016" width="11.28515625" customWidth="1"/>
    <col min="2017" max="2017" width="12.85546875" customWidth="1"/>
    <col min="2018" max="2018" width="12.140625" customWidth="1"/>
    <col min="2019" max="2019" width="11.7109375" customWidth="1"/>
    <col min="2020" max="2020" width="11.42578125" customWidth="1"/>
    <col min="2021" max="2021" width="12.7109375" customWidth="1"/>
    <col min="2022" max="2022" width="4.140625" customWidth="1"/>
    <col min="2023" max="2023" width="35.5703125" customWidth="1"/>
    <col min="2024" max="2024" width="12.5703125" customWidth="1"/>
    <col min="2025" max="2025" width="12.28515625" customWidth="1"/>
    <col min="2026" max="2026" width="12.85546875" customWidth="1"/>
    <col min="2027" max="2027" width="11.140625" customWidth="1"/>
    <col min="2028" max="2028" width="12.42578125" customWidth="1"/>
    <col min="2029" max="2029" width="11.42578125" customWidth="1"/>
    <col min="2030" max="2030" width="13.5703125" customWidth="1"/>
    <col min="2269" max="2269" width="23.140625" customWidth="1"/>
    <col min="2270" max="2270" width="42.85546875" customWidth="1"/>
    <col min="2272" max="2272" width="11.28515625" customWidth="1"/>
    <col min="2273" max="2273" width="12.85546875" customWidth="1"/>
    <col min="2274" max="2274" width="12.140625" customWidth="1"/>
    <col min="2275" max="2275" width="11.7109375" customWidth="1"/>
    <col min="2276" max="2276" width="11.42578125" customWidth="1"/>
    <col min="2277" max="2277" width="12.7109375" customWidth="1"/>
    <col min="2278" max="2278" width="4.140625" customWidth="1"/>
    <col min="2279" max="2279" width="35.5703125" customWidth="1"/>
    <col min="2280" max="2280" width="12.5703125" customWidth="1"/>
    <col min="2281" max="2281" width="12.28515625" customWidth="1"/>
    <col min="2282" max="2282" width="12.85546875" customWidth="1"/>
    <col min="2283" max="2283" width="11.140625" customWidth="1"/>
    <col min="2284" max="2284" width="12.42578125" customWidth="1"/>
    <col min="2285" max="2285" width="11.42578125" customWidth="1"/>
    <col min="2286" max="2286" width="13.5703125" customWidth="1"/>
    <col min="2525" max="2525" width="23.140625" customWidth="1"/>
    <col min="2526" max="2526" width="42.85546875" customWidth="1"/>
    <col min="2528" max="2528" width="11.28515625" customWidth="1"/>
    <col min="2529" max="2529" width="12.85546875" customWidth="1"/>
    <col min="2530" max="2530" width="12.140625" customWidth="1"/>
    <col min="2531" max="2531" width="11.7109375" customWidth="1"/>
    <col min="2532" max="2532" width="11.42578125" customWidth="1"/>
    <col min="2533" max="2533" width="12.7109375" customWidth="1"/>
    <col min="2534" max="2534" width="4.140625" customWidth="1"/>
    <col min="2535" max="2535" width="35.5703125" customWidth="1"/>
    <col min="2536" max="2536" width="12.5703125" customWidth="1"/>
    <col min="2537" max="2537" width="12.28515625" customWidth="1"/>
    <col min="2538" max="2538" width="12.85546875" customWidth="1"/>
    <col min="2539" max="2539" width="11.140625" customWidth="1"/>
    <col min="2540" max="2540" width="12.42578125" customWidth="1"/>
    <col min="2541" max="2541" width="11.42578125" customWidth="1"/>
    <col min="2542" max="2542" width="13.5703125" customWidth="1"/>
    <col min="2781" max="2781" width="23.140625" customWidth="1"/>
    <col min="2782" max="2782" width="42.85546875" customWidth="1"/>
    <col min="2784" max="2784" width="11.28515625" customWidth="1"/>
    <col min="2785" max="2785" width="12.85546875" customWidth="1"/>
    <col min="2786" max="2786" width="12.140625" customWidth="1"/>
    <col min="2787" max="2787" width="11.7109375" customWidth="1"/>
    <col min="2788" max="2788" width="11.42578125" customWidth="1"/>
    <col min="2789" max="2789" width="12.7109375" customWidth="1"/>
    <col min="2790" max="2790" width="4.140625" customWidth="1"/>
    <col min="2791" max="2791" width="35.5703125" customWidth="1"/>
    <col min="2792" max="2792" width="12.5703125" customWidth="1"/>
    <col min="2793" max="2793" width="12.28515625" customWidth="1"/>
    <col min="2794" max="2794" width="12.85546875" customWidth="1"/>
    <col min="2795" max="2795" width="11.140625" customWidth="1"/>
    <col min="2796" max="2796" width="12.42578125" customWidth="1"/>
    <col min="2797" max="2797" width="11.42578125" customWidth="1"/>
    <col min="2798" max="2798" width="13.5703125" customWidth="1"/>
    <col min="3037" max="3037" width="23.140625" customWidth="1"/>
    <col min="3038" max="3038" width="42.85546875" customWidth="1"/>
    <col min="3040" max="3040" width="11.28515625" customWidth="1"/>
    <col min="3041" max="3041" width="12.85546875" customWidth="1"/>
    <col min="3042" max="3042" width="12.140625" customWidth="1"/>
    <col min="3043" max="3043" width="11.7109375" customWidth="1"/>
    <col min="3044" max="3044" width="11.42578125" customWidth="1"/>
    <col min="3045" max="3045" width="12.7109375" customWidth="1"/>
    <col min="3046" max="3046" width="4.140625" customWidth="1"/>
    <col min="3047" max="3047" width="35.5703125" customWidth="1"/>
    <col min="3048" max="3048" width="12.5703125" customWidth="1"/>
    <col min="3049" max="3049" width="12.28515625" customWidth="1"/>
    <col min="3050" max="3050" width="12.85546875" customWidth="1"/>
    <col min="3051" max="3051" width="11.140625" customWidth="1"/>
    <col min="3052" max="3052" width="12.42578125" customWidth="1"/>
    <col min="3053" max="3053" width="11.42578125" customWidth="1"/>
    <col min="3054" max="3054" width="13.5703125" customWidth="1"/>
    <col min="3293" max="3293" width="23.140625" customWidth="1"/>
    <col min="3294" max="3294" width="42.85546875" customWidth="1"/>
    <col min="3296" max="3296" width="11.28515625" customWidth="1"/>
    <col min="3297" max="3297" width="12.85546875" customWidth="1"/>
    <col min="3298" max="3298" width="12.140625" customWidth="1"/>
    <col min="3299" max="3299" width="11.7109375" customWidth="1"/>
    <col min="3300" max="3300" width="11.42578125" customWidth="1"/>
    <col min="3301" max="3301" width="12.7109375" customWidth="1"/>
    <col min="3302" max="3302" width="4.140625" customWidth="1"/>
    <col min="3303" max="3303" width="35.5703125" customWidth="1"/>
    <col min="3304" max="3304" width="12.5703125" customWidth="1"/>
    <col min="3305" max="3305" width="12.28515625" customWidth="1"/>
    <col min="3306" max="3306" width="12.85546875" customWidth="1"/>
    <col min="3307" max="3307" width="11.140625" customWidth="1"/>
    <col min="3308" max="3308" width="12.42578125" customWidth="1"/>
    <col min="3309" max="3309" width="11.42578125" customWidth="1"/>
    <col min="3310" max="3310" width="13.5703125" customWidth="1"/>
    <col min="3549" max="3549" width="23.140625" customWidth="1"/>
    <col min="3550" max="3550" width="42.85546875" customWidth="1"/>
    <col min="3552" max="3552" width="11.28515625" customWidth="1"/>
    <col min="3553" max="3553" width="12.85546875" customWidth="1"/>
    <col min="3554" max="3554" width="12.140625" customWidth="1"/>
    <col min="3555" max="3555" width="11.7109375" customWidth="1"/>
    <col min="3556" max="3556" width="11.42578125" customWidth="1"/>
    <col min="3557" max="3557" width="12.7109375" customWidth="1"/>
    <col min="3558" max="3558" width="4.140625" customWidth="1"/>
    <col min="3559" max="3559" width="35.5703125" customWidth="1"/>
    <col min="3560" max="3560" width="12.5703125" customWidth="1"/>
    <col min="3561" max="3561" width="12.28515625" customWidth="1"/>
    <col min="3562" max="3562" width="12.85546875" customWidth="1"/>
    <col min="3563" max="3563" width="11.140625" customWidth="1"/>
    <col min="3564" max="3564" width="12.42578125" customWidth="1"/>
    <col min="3565" max="3565" width="11.42578125" customWidth="1"/>
    <col min="3566" max="3566" width="13.5703125" customWidth="1"/>
    <col min="3805" max="3805" width="23.140625" customWidth="1"/>
    <col min="3806" max="3806" width="42.85546875" customWidth="1"/>
    <col min="3808" max="3808" width="11.28515625" customWidth="1"/>
    <col min="3809" max="3809" width="12.85546875" customWidth="1"/>
    <col min="3810" max="3810" width="12.140625" customWidth="1"/>
    <col min="3811" max="3811" width="11.7109375" customWidth="1"/>
    <col min="3812" max="3812" width="11.42578125" customWidth="1"/>
    <col min="3813" max="3813" width="12.7109375" customWidth="1"/>
    <col min="3814" max="3814" width="4.140625" customWidth="1"/>
    <col min="3815" max="3815" width="35.5703125" customWidth="1"/>
    <col min="3816" max="3816" width="12.5703125" customWidth="1"/>
    <col min="3817" max="3817" width="12.28515625" customWidth="1"/>
    <col min="3818" max="3818" width="12.85546875" customWidth="1"/>
    <col min="3819" max="3819" width="11.140625" customWidth="1"/>
    <col min="3820" max="3820" width="12.42578125" customWidth="1"/>
    <col min="3821" max="3821" width="11.42578125" customWidth="1"/>
    <col min="3822" max="3822" width="13.5703125" customWidth="1"/>
    <col min="4061" max="4061" width="23.140625" customWidth="1"/>
    <col min="4062" max="4062" width="42.85546875" customWidth="1"/>
    <col min="4064" max="4064" width="11.28515625" customWidth="1"/>
    <col min="4065" max="4065" width="12.85546875" customWidth="1"/>
    <col min="4066" max="4066" width="12.140625" customWidth="1"/>
    <col min="4067" max="4067" width="11.7109375" customWidth="1"/>
    <col min="4068" max="4068" width="11.42578125" customWidth="1"/>
    <col min="4069" max="4069" width="12.7109375" customWidth="1"/>
    <col min="4070" max="4070" width="4.140625" customWidth="1"/>
    <col min="4071" max="4071" width="35.5703125" customWidth="1"/>
    <col min="4072" max="4072" width="12.5703125" customWidth="1"/>
    <col min="4073" max="4073" width="12.28515625" customWidth="1"/>
    <col min="4074" max="4074" width="12.85546875" customWidth="1"/>
    <col min="4075" max="4075" width="11.140625" customWidth="1"/>
    <col min="4076" max="4076" width="12.42578125" customWidth="1"/>
    <col min="4077" max="4077" width="11.42578125" customWidth="1"/>
    <col min="4078" max="4078" width="13.5703125" customWidth="1"/>
    <col min="4317" max="4317" width="23.140625" customWidth="1"/>
    <col min="4318" max="4318" width="42.85546875" customWidth="1"/>
    <col min="4320" max="4320" width="11.28515625" customWidth="1"/>
    <col min="4321" max="4321" width="12.85546875" customWidth="1"/>
    <col min="4322" max="4322" width="12.140625" customWidth="1"/>
    <col min="4323" max="4323" width="11.7109375" customWidth="1"/>
    <col min="4324" max="4324" width="11.42578125" customWidth="1"/>
    <col min="4325" max="4325" width="12.7109375" customWidth="1"/>
    <col min="4326" max="4326" width="4.140625" customWidth="1"/>
    <col min="4327" max="4327" width="35.5703125" customWidth="1"/>
    <col min="4328" max="4328" width="12.5703125" customWidth="1"/>
    <col min="4329" max="4329" width="12.28515625" customWidth="1"/>
    <col min="4330" max="4330" width="12.85546875" customWidth="1"/>
    <col min="4331" max="4331" width="11.140625" customWidth="1"/>
    <col min="4332" max="4332" width="12.42578125" customWidth="1"/>
    <col min="4333" max="4333" width="11.42578125" customWidth="1"/>
    <col min="4334" max="4334" width="13.5703125" customWidth="1"/>
    <col min="4573" max="4573" width="23.140625" customWidth="1"/>
    <col min="4574" max="4574" width="42.85546875" customWidth="1"/>
    <col min="4576" max="4576" width="11.28515625" customWidth="1"/>
    <col min="4577" max="4577" width="12.85546875" customWidth="1"/>
    <col min="4578" max="4578" width="12.140625" customWidth="1"/>
    <col min="4579" max="4579" width="11.7109375" customWidth="1"/>
    <col min="4580" max="4580" width="11.42578125" customWidth="1"/>
    <col min="4581" max="4581" width="12.7109375" customWidth="1"/>
    <col min="4582" max="4582" width="4.140625" customWidth="1"/>
    <col min="4583" max="4583" width="35.5703125" customWidth="1"/>
    <col min="4584" max="4584" width="12.5703125" customWidth="1"/>
    <col min="4585" max="4585" width="12.28515625" customWidth="1"/>
    <col min="4586" max="4586" width="12.85546875" customWidth="1"/>
    <col min="4587" max="4587" width="11.140625" customWidth="1"/>
    <col min="4588" max="4588" width="12.42578125" customWidth="1"/>
    <col min="4589" max="4589" width="11.42578125" customWidth="1"/>
    <col min="4590" max="4590" width="13.5703125" customWidth="1"/>
    <col min="4829" max="4829" width="23.140625" customWidth="1"/>
    <col min="4830" max="4830" width="42.85546875" customWidth="1"/>
    <col min="4832" max="4832" width="11.28515625" customWidth="1"/>
    <col min="4833" max="4833" width="12.85546875" customWidth="1"/>
    <col min="4834" max="4834" width="12.140625" customWidth="1"/>
    <col min="4835" max="4835" width="11.7109375" customWidth="1"/>
    <col min="4836" max="4836" width="11.42578125" customWidth="1"/>
    <col min="4837" max="4837" width="12.7109375" customWidth="1"/>
    <col min="4838" max="4838" width="4.140625" customWidth="1"/>
    <col min="4839" max="4839" width="35.5703125" customWidth="1"/>
    <col min="4840" max="4840" width="12.5703125" customWidth="1"/>
    <col min="4841" max="4841" width="12.28515625" customWidth="1"/>
    <col min="4842" max="4842" width="12.85546875" customWidth="1"/>
    <col min="4843" max="4843" width="11.140625" customWidth="1"/>
    <col min="4844" max="4844" width="12.42578125" customWidth="1"/>
    <col min="4845" max="4845" width="11.42578125" customWidth="1"/>
    <col min="4846" max="4846" width="13.5703125" customWidth="1"/>
    <col min="5085" max="5085" width="23.140625" customWidth="1"/>
    <col min="5086" max="5086" width="42.85546875" customWidth="1"/>
    <col min="5088" max="5088" width="11.28515625" customWidth="1"/>
    <col min="5089" max="5089" width="12.85546875" customWidth="1"/>
    <col min="5090" max="5090" width="12.140625" customWidth="1"/>
    <col min="5091" max="5091" width="11.7109375" customWidth="1"/>
    <col min="5092" max="5092" width="11.42578125" customWidth="1"/>
    <col min="5093" max="5093" width="12.7109375" customWidth="1"/>
    <col min="5094" max="5094" width="4.140625" customWidth="1"/>
    <col min="5095" max="5095" width="35.5703125" customWidth="1"/>
    <col min="5096" max="5096" width="12.5703125" customWidth="1"/>
    <col min="5097" max="5097" width="12.28515625" customWidth="1"/>
    <col min="5098" max="5098" width="12.85546875" customWidth="1"/>
    <col min="5099" max="5099" width="11.140625" customWidth="1"/>
    <col min="5100" max="5100" width="12.42578125" customWidth="1"/>
    <col min="5101" max="5101" width="11.42578125" customWidth="1"/>
    <col min="5102" max="5102" width="13.5703125" customWidth="1"/>
    <col min="5341" max="5341" width="23.140625" customWidth="1"/>
    <col min="5342" max="5342" width="42.85546875" customWidth="1"/>
    <col min="5344" max="5344" width="11.28515625" customWidth="1"/>
    <col min="5345" max="5345" width="12.85546875" customWidth="1"/>
    <col min="5346" max="5346" width="12.140625" customWidth="1"/>
    <col min="5347" max="5347" width="11.7109375" customWidth="1"/>
    <col min="5348" max="5348" width="11.42578125" customWidth="1"/>
    <col min="5349" max="5349" width="12.7109375" customWidth="1"/>
    <col min="5350" max="5350" width="4.140625" customWidth="1"/>
    <col min="5351" max="5351" width="35.5703125" customWidth="1"/>
    <col min="5352" max="5352" width="12.5703125" customWidth="1"/>
    <col min="5353" max="5353" width="12.28515625" customWidth="1"/>
    <col min="5354" max="5354" width="12.85546875" customWidth="1"/>
    <col min="5355" max="5355" width="11.140625" customWidth="1"/>
    <col min="5356" max="5356" width="12.42578125" customWidth="1"/>
    <col min="5357" max="5357" width="11.42578125" customWidth="1"/>
    <col min="5358" max="5358" width="13.5703125" customWidth="1"/>
    <col min="5597" max="5597" width="23.140625" customWidth="1"/>
    <col min="5598" max="5598" width="42.85546875" customWidth="1"/>
    <col min="5600" max="5600" width="11.28515625" customWidth="1"/>
    <col min="5601" max="5601" width="12.85546875" customWidth="1"/>
    <col min="5602" max="5602" width="12.140625" customWidth="1"/>
    <col min="5603" max="5603" width="11.7109375" customWidth="1"/>
    <col min="5604" max="5604" width="11.42578125" customWidth="1"/>
    <col min="5605" max="5605" width="12.7109375" customWidth="1"/>
    <col min="5606" max="5606" width="4.140625" customWidth="1"/>
    <col min="5607" max="5607" width="35.5703125" customWidth="1"/>
    <col min="5608" max="5608" width="12.5703125" customWidth="1"/>
    <col min="5609" max="5609" width="12.28515625" customWidth="1"/>
    <col min="5610" max="5610" width="12.85546875" customWidth="1"/>
    <col min="5611" max="5611" width="11.140625" customWidth="1"/>
    <col min="5612" max="5612" width="12.42578125" customWidth="1"/>
    <col min="5613" max="5613" width="11.42578125" customWidth="1"/>
    <col min="5614" max="5614" width="13.5703125" customWidth="1"/>
    <col min="5853" max="5853" width="23.140625" customWidth="1"/>
    <col min="5854" max="5854" width="42.85546875" customWidth="1"/>
    <col min="5856" max="5856" width="11.28515625" customWidth="1"/>
    <col min="5857" max="5857" width="12.85546875" customWidth="1"/>
    <col min="5858" max="5858" width="12.140625" customWidth="1"/>
    <col min="5859" max="5859" width="11.7109375" customWidth="1"/>
    <col min="5860" max="5860" width="11.42578125" customWidth="1"/>
    <col min="5861" max="5861" width="12.7109375" customWidth="1"/>
    <col min="5862" max="5862" width="4.140625" customWidth="1"/>
    <col min="5863" max="5863" width="35.5703125" customWidth="1"/>
    <col min="5864" max="5864" width="12.5703125" customWidth="1"/>
    <col min="5865" max="5865" width="12.28515625" customWidth="1"/>
    <col min="5866" max="5866" width="12.85546875" customWidth="1"/>
    <col min="5867" max="5867" width="11.140625" customWidth="1"/>
    <col min="5868" max="5868" width="12.42578125" customWidth="1"/>
    <col min="5869" max="5869" width="11.42578125" customWidth="1"/>
    <col min="5870" max="5870" width="13.5703125" customWidth="1"/>
    <col min="6109" max="6109" width="23.140625" customWidth="1"/>
    <col min="6110" max="6110" width="42.85546875" customWidth="1"/>
    <col min="6112" max="6112" width="11.28515625" customWidth="1"/>
    <col min="6113" max="6113" width="12.85546875" customWidth="1"/>
    <col min="6114" max="6114" width="12.140625" customWidth="1"/>
    <col min="6115" max="6115" width="11.7109375" customWidth="1"/>
    <col min="6116" max="6116" width="11.42578125" customWidth="1"/>
    <col min="6117" max="6117" width="12.7109375" customWidth="1"/>
    <col min="6118" max="6118" width="4.140625" customWidth="1"/>
    <col min="6119" max="6119" width="35.5703125" customWidth="1"/>
    <col min="6120" max="6120" width="12.5703125" customWidth="1"/>
    <col min="6121" max="6121" width="12.28515625" customWidth="1"/>
    <col min="6122" max="6122" width="12.85546875" customWidth="1"/>
    <col min="6123" max="6123" width="11.140625" customWidth="1"/>
    <col min="6124" max="6124" width="12.42578125" customWidth="1"/>
    <col min="6125" max="6125" width="11.42578125" customWidth="1"/>
    <col min="6126" max="6126" width="13.5703125" customWidth="1"/>
    <col min="6365" max="6365" width="23.140625" customWidth="1"/>
    <col min="6366" max="6366" width="42.85546875" customWidth="1"/>
    <col min="6368" max="6368" width="11.28515625" customWidth="1"/>
    <col min="6369" max="6369" width="12.85546875" customWidth="1"/>
    <col min="6370" max="6370" width="12.140625" customWidth="1"/>
    <col min="6371" max="6371" width="11.7109375" customWidth="1"/>
    <col min="6372" max="6372" width="11.42578125" customWidth="1"/>
    <col min="6373" max="6373" width="12.7109375" customWidth="1"/>
    <col min="6374" max="6374" width="4.140625" customWidth="1"/>
    <col min="6375" max="6375" width="35.5703125" customWidth="1"/>
    <col min="6376" max="6376" width="12.5703125" customWidth="1"/>
    <col min="6377" max="6377" width="12.28515625" customWidth="1"/>
    <col min="6378" max="6378" width="12.85546875" customWidth="1"/>
    <col min="6379" max="6379" width="11.140625" customWidth="1"/>
    <col min="6380" max="6380" width="12.42578125" customWidth="1"/>
    <col min="6381" max="6381" width="11.42578125" customWidth="1"/>
    <col min="6382" max="6382" width="13.5703125" customWidth="1"/>
    <col min="6621" max="6621" width="23.140625" customWidth="1"/>
    <col min="6622" max="6622" width="42.85546875" customWidth="1"/>
    <col min="6624" max="6624" width="11.28515625" customWidth="1"/>
    <col min="6625" max="6625" width="12.85546875" customWidth="1"/>
    <col min="6626" max="6626" width="12.140625" customWidth="1"/>
    <col min="6627" max="6627" width="11.7109375" customWidth="1"/>
    <col min="6628" max="6628" width="11.42578125" customWidth="1"/>
    <col min="6629" max="6629" width="12.7109375" customWidth="1"/>
    <col min="6630" max="6630" width="4.140625" customWidth="1"/>
    <col min="6631" max="6631" width="35.5703125" customWidth="1"/>
    <col min="6632" max="6632" width="12.5703125" customWidth="1"/>
    <col min="6633" max="6633" width="12.28515625" customWidth="1"/>
    <col min="6634" max="6634" width="12.85546875" customWidth="1"/>
    <col min="6635" max="6635" width="11.140625" customWidth="1"/>
    <col min="6636" max="6636" width="12.42578125" customWidth="1"/>
    <col min="6637" max="6637" width="11.42578125" customWidth="1"/>
    <col min="6638" max="6638" width="13.5703125" customWidth="1"/>
    <col min="6877" max="6877" width="23.140625" customWidth="1"/>
    <col min="6878" max="6878" width="42.85546875" customWidth="1"/>
    <col min="6880" max="6880" width="11.28515625" customWidth="1"/>
    <col min="6881" max="6881" width="12.85546875" customWidth="1"/>
    <col min="6882" max="6882" width="12.140625" customWidth="1"/>
    <col min="6883" max="6883" width="11.7109375" customWidth="1"/>
    <col min="6884" max="6884" width="11.42578125" customWidth="1"/>
    <col min="6885" max="6885" width="12.7109375" customWidth="1"/>
    <col min="6886" max="6886" width="4.140625" customWidth="1"/>
    <col min="6887" max="6887" width="35.5703125" customWidth="1"/>
    <col min="6888" max="6888" width="12.5703125" customWidth="1"/>
    <col min="6889" max="6889" width="12.28515625" customWidth="1"/>
    <col min="6890" max="6890" width="12.85546875" customWidth="1"/>
    <col min="6891" max="6891" width="11.140625" customWidth="1"/>
    <col min="6892" max="6892" width="12.42578125" customWidth="1"/>
    <col min="6893" max="6893" width="11.42578125" customWidth="1"/>
    <col min="6894" max="6894" width="13.5703125" customWidth="1"/>
    <col min="7133" max="7133" width="23.140625" customWidth="1"/>
    <col min="7134" max="7134" width="42.85546875" customWidth="1"/>
    <col min="7136" max="7136" width="11.28515625" customWidth="1"/>
    <col min="7137" max="7137" width="12.85546875" customWidth="1"/>
    <col min="7138" max="7138" width="12.140625" customWidth="1"/>
    <col min="7139" max="7139" width="11.7109375" customWidth="1"/>
    <col min="7140" max="7140" width="11.42578125" customWidth="1"/>
    <col min="7141" max="7141" width="12.7109375" customWidth="1"/>
    <col min="7142" max="7142" width="4.140625" customWidth="1"/>
    <col min="7143" max="7143" width="35.5703125" customWidth="1"/>
    <col min="7144" max="7144" width="12.5703125" customWidth="1"/>
    <col min="7145" max="7145" width="12.28515625" customWidth="1"/>
    <col min="7146" max="7146" width="12.85546875" customWidth="1"/>
    <col min="7147" max="7147" width="11.140625" customWidth="1"/>
    <col min="7148" max="7148" width="12.42578125" customWidth="1"/>
    <col min="7149" max="7149" width="11.42578125" customWidth="1"/>
    <col min="7150" max="7150" width="13.5703125" customWidth="1"/>
    <col min="7389" max="7389" width="23.140625" customWidth="1"/>
    <col min="7390" max="7390" width="42.85546875" customWidth="1"/>
    <col min="7392" max="7392" width="11.28515625" customWidth="1"/>
    <col min="7393" max="7393" width="12.85546875" customWidth="1"/>
    <col min="7394" max="7394" width="12.140625" customWidth="1"/>
    <col min="7395" max="7395" width="11.7109375" customWidth="1"/>
    <col min="7396" max="7396" width="11.42578125" customWidth="1"/>
    <col min="7397" max="7397" width="12.7109375" customWidth="1"/>
    <col min="7398" max="7398" width="4.140625" customWidth="1"/>
    <col min="7399" max="7399" width="35.5703125" customWidth="1"/>
    <col min="7400" max="7400" width="12.5703125" customWidth="1"/>
    <col min="7401" max="7401" width="12.28515625" customWidth="1"/>
    <col min="7402" max="7402" width="12.85546875" customWidth="1"/>
    <col min="7403" max="7403" width="11.140625" customWidth="1"/>
    <col min="7404" max="7404" width="12.42578125" customWidth="1"/>
    <col min="7405" max="7405" width="11.42578125" customWidth="1"/>
    <col min="7406" max="7406" width="13.5703125" customWidth="1"/>
    <col min="7645" max="7645" width="23.140625" customWidth="1"/>
    <col min="7646" max="7646" width="42.85546875" customWidth="1"/>
    <col min="7648" max="7648" width="11.28515625" customWidth="1"/>
    <col min="7649" max="7649" width="12.85546875" customWidth="1"/>
    <col min="7650" max="7650" width="12.140625" customWidth="1"/>
    <col min="7651" max="7651" width="11.7109375" customWidth="1"/>
    <col min="7652" max="7652" width="11.42578125" customWidth="1"/>
    <col min="7653" max="7653" width="12.7109375" customWidth="1"/>
    <col min="7654" max="7654" width="4.140625" customWidth="1"/>
    <col min="7655" max="7655" width="35.5703125" customWidth="1"/>
    <col min="7656" max="7656" width="12.5703125" customWidth="1"/>
    <col min="7657" max="7657" width="12.28515625" customWidth="1"/>
    <col min="7658" max="7658" width="12.85546875" customWidth="1"/>
    <col min="7659" max="7659" width="11.140625" customWidth="1"/>
    <col min="7660" max="7660" width="12.42578125" customWidth="1"/>
    <col min="7661" max="7661" width="11.42578125" customWidth="1"/>
    <col min="7662" max="7662" width="13.5703125" customWidth="1"/>
    <col min="7901" max="7901" width="23.140625" customWidth="1"/>
    <col min="7902" max="7902" width="42.85546875" customWidth="1"/>
    <col min="7904" max="7904" width="11.28515625" customWidth="1"/>
    <col min="7905" max="7905" width="12.85546875" customWidth="1"/>
    <col min="7906" max="7906" width="12.140625" customWidth="1"/>
    <col min="7907" max="7907" width="11.7109375" customWidth="1"/>
    <col min="7908" max="7908" width="11.42578125" customWidth="1"/>
    <col min="7909" max="7909" width="12.7109375" customWidth="1"/>
    <col min="7910" max="7910" width="4.140625" customWidth="1"/>
    <col min="7911" max="7911" width="35.5703125" customWidth="1"/>
    <col min="7912" max="7912" width="12.5703125" customWidth="1"/>
    <col min="7913" max="7913" width="12.28515625" customWidth="1"/>
    <col min="7914" max="7914" width="12.85546875" customWidth="1"/>
    <col min="7915" max="7915" width="11.140625" customWidth="1"/>
    <col min="7916" max="7916" width="12.42578125" customWidth="1"/>
    <col min="7917" max="7917" width="11.42578125" customWidth="1"/>
    <col min="7918" max="7918" width="13.5703125" customWidth="1"/>
    <col min="8157" max="8157" width="23.140625" customWidth="1"/>
    <col min="8158" max="8158" width="42.85546875" customWidth="1"/>
    <col min="8160" max="8160" width="11.28515625" customWidth="1"/>
    <col min="8161" max="8161" width="12.85546875" customWidth="1"/>
    <col min="8162" max="8162" width="12.140625" customWidth="1"/>
    <col min="8163" max="8163" width="11.7109375" customWidth="1"/>
    <col min="8164" max="8164" width="11.42578125" customWidth="1"/>
    <col min="8165" max="8165" width="12.7109375" customWidth="1"/>
    <col min="8166" max="8166" width="4.140625" customWidth="1"/>
    <col min="8167" max="8167" width="35.5703125" customWidth="1"/>
    <col min="8168" max="8168" width="12.5703125" customWidth="1"/>
    <col min="8169" max="8169" width="12.28515625" customWidth="1"/>
    <col min="8170" max="8170" width="12.85546875" customWidth="1"/>
    <col min="8171" max="8171" width="11.140625" customWidth="1"/>
    <col min="8172" max="8172" width="12.42578125" customWidth="1"/>
    <col min="8173" max="8173" width="11.42578125" customWidth="1"/>
    <col min="8174" max="8174" width="13.5703125" customWidth="1"/>
    <col min="8413" max="8413" width="23.140625" customWidth="1"/>
    <col min="8414" max="8414" width="42.85546875" customWidth="1"/>
    <col min="8416" max="8416" width="11.28515625" customWidth="1"/>
    <col min="8417" max="8417" width="12.85546875" customWidth="1"/>
    <col min="8418" max="8418" width="12.140625" customWidth="1"/>
    <col min="8419" max="8419" width="11.7109375" customWidth="1"/>
    <col min="8420" max="8420" width="11.42578125" customWidth="1"/>
    <col min="8421" max="8421" width="12.7109375" customWidth="1"/>
    <col min="8422" max="8422" width="4.140625" customWidth="1"/>
    <col min="8423" max="8423" width="35.5703125" customWidth="1"/>
    <col min="8424" max="8424" width="12.5703125" customWidth="1"/>
    <col min="8425" max="8425" width="12.28515625" customWidth="1"/>
    <col min="8426" max="8426" width="12.85546875" customWidth="1"/>
    <col min="8427" max="8427" width="11.140625" customWidth="1"/>
    <col min="8428" max="8428" width="12.42578125" customWidth="1"/>
    <col min="8429" max="8429" width="11.42578125" customWidth="1"/>
    <col min="8430" max="8430" width="13.5703125" customWidth="1"/>
    <col min="8669" max="8669" width="23.140625" customWidth="1"/>
    <col min="8670" max="8670" width="42.85546875" customWidth="1"/>
    <col min="8672" max="8672" width="11.28515625" customWidth="1"/>
    <col min="8673" max="8673" width="12.85546875" customWidth="1"/>
    <col min="8674" max="8674" width="12.140625" customWidth="1"/>
    <col min="8675" max="8675" width="11.7109375" customWidth="1"/>
    <col min="8676" max="8676" width="11.42578125" customWidth="1"/>
    <col min="8677" max="8677" width="12.7109375" customWidth="1"/>
    <col min="8678" max="8678" width="4.140625" customWidth="1"/>
    <col min="8679" max="8679" width="35.5703125" customWidth="1"/>
    <col min="8680" max="8680" width="12.5703125" customWidth="1"/>
    <col min="8681" max="8681" width="12.28515625" customWidth="1"/>
    <col min="8682" max="8682" width="12.85546875" customWidth="1"/>
    <col min="8683" max="8683" width="11.140625" customWidth="1"/>
    <col min="8684" max="8684" width="12.42578125" customWidth="1"/>
    <col min="8685" max="8685" width="11.42578125" customWidth="1"/>
    <col min="8686" max="8686" width="13.5703125" customWidth="1"/>
    <col min="8925" max="8925" width="23.140625" customWidth="1"/>
    <col min="8926" max="8926" width="42.85546875" customWidth="1"/>
    <col min="8928" max="8928" width="11.28515625" customWidth="1"/>
    <col min="8929" max="8929" width="12.85546875" customWidth="1"/>
    <col min="8930" max="8930" width="12.140625" customWidth="1"/>
    <col min="8931" max="8931" width="11.7109375" customWidth="1"/>
    <col min="8932" max="8932" width="11.42578125" customWidth="1"/>
    <col min="8933" max="8933" width="12.7109375" customWidth="1"/>
    <col min="8934" max="8934" width="4.140625" customWidth="1"/>
    <col min="8935" max="8935" width="35.5703125" customWidth="1"/>
    <col min="8936" max="8936" width="12.5703125" customWidth="1"/>
    <col min="8937" max="8937" width="12.28515625" customWidth="1"/>
    <col min="8938" max="8938" width="12.85546875" customWidth="1"/>
    <col min="8939" max="8939" width="11.140625" customWidth="1"/>
    <col min="8940" max="8940" width="12.42578125" customWidth="1"/>
    <col min="8941" max="8941" width="11.42578125" customWidth="1"/>
    <col min="8942" max="8942" width="13.5703125" customWidth="1"/>
    <col min="9181" max="9181" width="23.140625" customWidth="1"/>
    <col min="9182" max="9182" width="42.85546875" customWidth="1"/>
    <col min="9184" max="9184" width="11.28515625" customWidth="1"/>
    <col min="9185" max="9185" width="12.85546875" customWidth="1"/>
    <col min="9186" max="9186" width="12.140625" customWidth="1"/>
    <col min="9187" max="9187" width="11.7109375" customWidth="1"/>
    <col min="9188" max="9188" width="11.42578125" customWidth="1"/>
    <col min="9189" max="9189" width="12.7109375" customWidth="1"/>
    <col min="9190" max="9190" width="4.140625" customWidth="1"/>
    <col min="9191" max="9191" width="35.5703125" customWidth="1"/>
    <col min="9192" max="9192" width="12.5703125" customWidth="1"/>
    <col min="9193" max="9193" width="12.28515625" customWidth="1"/>
    <col min="9194" max="9194" width="12.85546875" customWidth="1"/>
    <col min="9195" max="9195" width="11.140625" customWidth="1"/>
    <col min="9196" max="9196" width="12.42578125" customWidth="1"/>
    <col min="9197" max="9197" width="11.42578125" customWidth="1"/>
    <col min="9198" max="9198" width="13.5703125" customWidth="1"/>
    <col min="9437" max="9437" width="23.140625" customWidth="1"/>
    <col min="9438" max="9438" width="42.85546875" customWidth="1"/>
    <col min="9440" max="9440" width="11.28515625" customWidth="1"/>
    <col min="9441" max="9441" width="12.85546875" customWidth="1"/>
    <col min="9442" max="9442" width="12.140625" customWidth="1"/>
    <col min="9443" max="9443" width="11.7109375" customWidth="1"/>
    <col min="9444" max="9444" width="11.42578125" customWidth="1"/>
    <col min="9445" max="9445" width="12.7109375" customWidth="1"/>
    <col min="9446" max="9446" width="4.140625" customWidth="1"/>
    <col min="9447" max="9447" width="35.5703125" customWidth="1"/>
    <col min="9448" max="9448" width="12.5703125" customWidth="1"/>
    <col min="9449" max="9449" width="12.28515625" customWidth="1"/>
    <col min="9450" max="9450" width="12.85546875" customWidth="1"/>
    <col min="9451" max="9451" width="11.140625" customWidth="1"/>
    <col min="9452" max="9452" width="12.42578125" customWidth="1"/>
    <col min="9453" max="9453" width="11.42578125" customWidth="1"/>
    <col min="9454" max="9454" width="13.5703125" customWidth="1"/>
    <col min="9693" max="9693" width="23.140625" customWidth="1"/>
    <col min="9694" max="9694" width="42.85546875" customWidth="1"/>
    <col min="9696" max="9696" width="11.28515625" customWidth="1"/>
    <col min="9697" max="9697" width="12.85546875" customWidth="1"/>
    <col min="9698" max="9698" width="12.140625" customWidth="1"/>
    <col min="9699" max="9699" width="11.7109375" customWidth="1"/>
    <col min="9700" max="9700" width="11.42578125" customWidth="1"/>
    <col min="9701" max="9701" width="12.7109375" customWidth="1"/>
    <col min="9702" max="9702" width="4.140625" customWidth="1"/>
    <col min="9703" max="9703" width="35.5703125" customWidth="1"/>
    <col min="9704" max="9704" width="12.5703125" customWidth="1"/>
    <col min="9705" max="9705" width="12.28515625" customWidth="1"/>
    <col min="9706" max="9706" width="12.85546875" customWidth="1"/>
    <col min="9707" max="9707" width="11.140625" customWidth="1"/>
    <col min="9708" max="9708" width="12.42578125" customWidth="1"/>
    <col min="9709" max="9709" width="11.42578125" customWidth="1"/>
    <col min="9710" max="9710" width="13.5703125" customWidth="1"/>
    <col min="9949" max="9949" width="23.140625" customWidth="1"/>
    <col min="9950" max="9950" width="42.85546875" customWidth="1"/>
    <col min="9952" max="9952" width="11.28515625" customWidth="1"/>
    <col min="9953" max="9953" width="12.85546875" customWidth="1"/>
    <col min="9954" max="9954" width="12.140625" customWidth="1"/>
    <col min="9955" max="9955" width="11.7109375" customWidth="1"/>
    <col min="9956" max="9956" width="11.42578125" customWidth="1"/>
    <col min="9957" max="9957" width="12.7109375" customWidth="1"/>
    <col min="9958" max="9958" width="4.140625" customWidth="1"/>
    <col min="9959" max="9959" width="35.5703125" customWidth="1"/>
    <col min="9960" max="9960" width="12.5703125" customWidth="1"/>
    <col min="9961" max="9961" width="12.28515625" customWidth="1"/>
    <col min="9962" max="9962" width="12.85546875" customWidth="1"/>
    <col min="9963" max="9963" width="11.140625" customWidth="1"/>
    <col min="9964" max="9964" width="12.42578125" customWidth="1"/>
    <col min="9965" max="9965" width="11.42578125" customWidth="1"/>
    <col min="9966" max="9966" width="13.5703125" customWidth="1"/>
    <col min="10205" max="10205" width="23.140625" customWidth="1"/>
    <col min="10206" max="10206" width="42.85546875" customWidth="1"/>
    <col min="10208" max="10208" width="11.28515625" customWidth="1"/>
    <col min="10209" max="10209" width="12.85546875" customWidth="1"/>
    <col min="10210" max="10210" width="12.140625" customWidth="1"/>
    <col min="10211" max="10211" width="11.7109375" customWidth="1"/>
    <col min="10212" max="10212" width="11.42578125" customWidth="1"/>
    <col min="10213" max="10213" width="12.7109375" customWidth="1"/>
    <col min="10214" max="10214" width="4.140625" customWidth="1"/>
    <col min="10215" max="10215" width="35.5703125" customWidth="1"/>
    <col min="10216" max="10216" width="12.5703125" customWidth="1"/>
    <col min="10217" max="10217" width="12.28515625" customWidth="1"/>
    <col min="10218" max="10218" width="12.85546875" customWidth="1"/>
    <col min="10219" max="10219" width="11.140625" customWidth="1"/>
    <col min="10220" max="10220" width="12.42578125" customWidth="1"/>
    <col min="10221" max="10221" width="11.42578125" customWidth="1"/>
    <col min="10222" max="10222" width="13.5703125" customWidth="1"/>
    <col min="10461" max="10461" width="23.140625" customWidth="1"/>
    <col min="10462" max="10462" width="42.85546875" customWidth="1"/>
    <col min="10464" max="10464" width="11.28515625" customWidth="1"/>
    <col min="10465" max="10465" width="12.85546875" customWidth="1"/>
    <col min="10466" max="10466" width="12.140625" customWidth="1"/>
    <col min="10467" max="10467" width="11.7109375" customWidth="1"/>
    <col min="10468" max="10468" width="11.42578125" customWidth="1"/>
    <col min="10469" max="10469" width="12.7109375" customWidth="1"/>
    <col min="10470" max="10470" width="4.140625" customWidth="1"/>
    <col min="10471" max="10471" width="35.5703125" customWidth="1"/>
    <col min="10472" max="10472" width="12.5703125" customWidth="1"/>
    <col min="10473" max="10473" width="12.28515625" customWidth="1"/>
    <col min="10474" max="10474" width="12.85546875" customWidth="1"/>
    <col min="10475" max="10475" width="11.140625" customWidth="1"/>
    <col min="10476" max="10476" width="12.42578125" customWidth="1"/>
    <col min="10477" max="10477" width="11.42578125" customWidth="1"/>
    <col min="10478" max="10478" width="13.5703125" customWidth="1"/>
    <col min="10717" max="10717" width="23.140625" customWidth="1"/>
    <col min="10718" max="10718" width="42.85546875" customWidth="1"/>
    <col min="10720" max="10720" width="11.28515625" customWidth="1"/>
    <col min="10721" max="10721" width="12.85546875" customWidth="1"/>
    <col min="10722" max="10722" width="12.140625" customWidth="1"/>
    <col min="10723" max="10723" width="11.7109375" customWidth="1"/>
    <col min="10724" max="10724" width="11.42578125" customWidth="1"/>
    <col min="10725" max="10725" width="12.7109375" customWidth="1"/>
    <col min="10726" max="10726" width="4.140625" customWidth="1"/>
    <col min="10727" max="10727" width="35.5703125" customWidth="1"/>
    <col min="10728" max="10728" width="12.5703125" customWidth="1"/>
    <col min="10729" max="10729" width="12.28515625" customWidth="1"/>
    <col min="10730" max="10730" width="12.85546875" customWidth="1"/>
    <col min="10731" max="10731" width="11.140625" customWidth="1"/>
    <col min="10732" max="10732" width="12.42578125" customWidth="1"/>
    <col min="10733" max="10733" width="11.42578125" customWidth="1"/>
    <col min="10734" max="10734" width="13.5703125" customWidth="1"/>
    <col min="10973" max="10973" width="23.140625" customWidth="1"/>
    <col min="10974" max="10974" width="42.85546875" customWidth="1"/>
    <col min="10976" max="10976" width="11.28515625" customWidth="1"/>
    <col min="10977" max="10977" width="12.85546875" customWidth="1"/>
    <col min="10978" max="10978" width="12.140625" customWidth="1"/>
    <col min="10979" max="10979" width="11.7109375" customWidth="1"/>
    <col min="10980" max="10980" width="11.42578125" customWidth="1"/>
    <col min="10981" max="10981" width="12.7109375" customWidth="1"/>
    <col min="10982" max="10982" width="4.140625" customWidth="1"/>
    <col min="10983" max="10983" width="35.5703125" customWidth="1"/>
    <col min="10984" max="10984" width="12.5703125" customWidth="1"/>
    <col min="10985" max="10985" width="12.28515625" customWidth="1"/>
    <col min="10986" max="10986" width="12.85546875" customWidth="1"/>
    <col min="10987" max="10987" width="11.140625" customWidth="1"/>
    <col min="10988" max="10988" width="12.42578125" customWidth="1"/>
    <col min="10989" max="10989" width="11.42578125" customWidth="1"/>
    <col min="10990" max="10990" width="13.5703125" customWidth="1"/>
    <col min="11229" max="11229" width="23.140625" customWidth="1"/>
    <col min="11230" max="11230" width="42.85546875" customWidth="1"/>
    <col min="11232" max="11232" width="11.28515625" customWidth="1"/>
    <col min="11233" max="11233" width="12.85546875" customWidth="1"/>
    <col min="11234" max="11234" width="12.140625" customWidth="1"/>
    <col min="11235" max="11235" width="11.7109375" customWidth="1"/>
    <col min="11236" max="11236" width="11.42578125" customWidth="1"/>
    <col min="11237" max="11237" width="12.7109375" customWidth="1"/>
    <col min="11238" max="11238" width="4.140625" customWidth="1"/>
    <col min="11239" max="11239" width="35.5703125" customWidth="1"/>
    <col min="11240" max="11240" width="12.5703125" customWidth="1"/>
    <col min="11241" max="11241" width="12.28515625" customWidth="1"/>
    <col min="11242" max="11242" width="12.85546875" customWidth="1"/>
    <col min="11243" max="11243" width="11.140625" customWidth="1"/>
    <col min="11244" max="11244" width="12.42578125" customWidth="1"/>
    <col min="11245" max="11245" width="11.42578125" customWidth="1"/>
    <col min="11246" max="11246" width="13.5703125" customWidth="1"/>
    <col min="11485" max="11485" width="23.140625" customWidth="1"/>
    <col min="11486" max="11486" width="42.85546875" customWidth="1"/>
    <col min="11488" max="11488" width="11.28515625" customWidth="1"/>
    <col min="11489" max="11489" width="12.85546875" customWidth="1"/>
    <col min="11490" max="11490" width="12.140625" customWidth="1"/>
    <col min="11491" max="11491" width="11.7109375" customWidth="1"/>
    <col min="11492" max="11492" width="11.42578125" customWidth="1"/>
    <col min="11493" max="11493" width="12.7109375" customWidth="1"/>
    <col min="11494" max="11494" width="4.140625" customWidth="1"/>
    <col min="11495" max="11495" width="35.5703125" customWidth="1"/>
    <col min="11496" max="11496" width="12.5703125" customWidth="1"/>
    <col min="11497" max="11497" width="12.28515625" customWidth="1"/>
    <col min="11498" max="11498" width="12.85546875" customWidth="1"/>
    <col min="11499" max="11499" width="11.140625" customWidth="1"/>
    <col min="11500" max="11500" width="12.42578125" customWidth="1"/>
    <col min="11501" max="11501" width="11.42578125" customWidth="1"/>
    <col min="11502" max="11502" width="13.5703125" customWidth="1"/>
    <col min="11741" max="11741" width="23.140625" customWidth="1"/>
    <col min="11742" max="11742" width="42.85546875" customWidth="1"/>
    <col min="11744" max="11744" width="11.28515625" customWidth="1"/>
    <col min="11745" max="11745" width="12.85546875" customWidth="1"/>
    <col min="11746" max="11746" width="12.140625" customWidth="1"/>
    <col min="11747" max="11747" width="11.7109375" customWidth="1"/>
    <col min="11748" max="11748" width="11.42578125" customWidth="1"/>
    <col min="11749" max="11749" width="12.7109375" customWidth="1"/>
    <col min="11750" max="11750" width="4.140625" customWidth="1"/>
    <col min="11751" max="11751" width="35.5703125" customWidth="1"/>
    <col min="11752" max="11752" width="12.5703125" customWidth="1"/>
    <col min="11753" max="11753" width="12.28515625" customWidth="1"/>
    <col min="11754" max="11754" width="12.85546875" customWidth="1"/>
    <col min="11755" max="11755" width="11.140625" customWidth="1"/>
    <col min="11756" max="11756" width="12.42578125" customWidth="1"/>
    <col min="11757" max="11757" width="11.42578125" customWidth="1"/>
    <col min="11758" max="11758" width="13.5703125" customWidth="1"/>
    <col min="11997" max="11997" width="23.140625" customWidth="1"/>
    <col min="11998" max="11998" width="42.85546875" customWidth="1"/>
    <col min="12000" max="12000" width="11.28515625" customWidth="1"/>
    <col min="12001" max="12001" width="12.85546875" customWidth="1"/>
    <col min="12002" max="12002" width="12.140625" customWidth="1"/>
    <col min="12003" max="12003" width="11.7109375" customWidth="1"/>
    <col min="12004" max="12004" width="11.42578125" customWidth="1"/>
    <col min="12005" max="12005" width="12.7109375" customWidth="1"/>
    <col min="12006" max="12006" width="4.140625" customWidth="1"/>
    <col min="12007" max="12007" width="35.5703125" customWidth="1"/>
    <col min="12008" max="12008" width="12.5703125" customWidth="1"/>
    <col min="12009" max="12009" width="12.28515625" customWidth="1"/>
    <col min="12010" max="12010" width="12.85546875" customWidth="1"/>
    <col min="12011" max="12011" width="11.140625" customWidth="1"/>
    <col min="12012" max="12012" width="12.42578125" customWidth="1"/>
    <col min="12013" max="12013" width="11.42578125" customWidth="1"/>
    <col min="12014" max="12014" width="13.5703125" customWidth="1"/>
    <col min="12253" max="12253" width="23.140625" customWidth="1"/>
    <col min="12254" max="12254" width="42.85546875" customWidth="1"/>
    <col min="12256" max="12256" width="11.28515625" customWidth="1"/>
    <col min="12257" max="12257" width="12.85546875" customWidth="1"/>
    <col min="12258" max="12258" width="12.140625" customWidth="1"/>
    <col min="12259" max="12259" width="11.7109375" customWidth="1"/>
    <col min="12260" max="12260" width="11.42578125" customWidth="1"/>
    <col min="12261" max="12261" width="12.7109375" customWidth="1"/>
    <col min="12262" max="12262" width="4.140625" customWidth="1"/>
    <col min="12263" max="12263" width="35.5703125" customWidth="1"/>
    <col min="12264" max="12264" width="12.5703125" customWidth="1"/>
    <col min="12265" max="12265" width="12.28515625" customWidth="1"/>
    <col min="12266" max="12266" width="12.85546875" customWidth="1"/>
    <col min="12267" max="12267" width="11.140625" customWidth="1"/>
    <col min="12268" max="12268" width="12.42578125" customWidth="1"/>
    <col min="12269" max="12269" width="11.42578125" customWidth="1"/>
    <col min="12270" max="12270" width="13.5703125" customWidth="1"/>
    <col min="12509" max="12509" width="23.140625" customWidth="1"/>
    <col min="12510" max="12510" width="42.85546875" customWidth="1"/>
    <col min="12512" max="12512" width="11.28515625" customWidth="1"/>
    <col min="12513" max="12513" width="12.85546875" customWidth="1"/>
    <col min="12514" max="12514" width="12.140625" customWidth="1"/>
    <col min="12515" max="12515" width="11.7109375" customWidth="1"/>
    <col min="12516" max="12516" width="11.42578125" customWidth="1"/>
    <col min="12517" max="12517" width="12.7109375" customWidth="1"/>
    <col min="12518" max="12518" width="4.140625" customWidth="1"/>
    <col min="12519" max="12519" width="35.5703125" customWidth="1"/>
    <col min="12520" max="12520" width="12.5703125" customWidth="1"/>
    <col min="12521" max="12521" width="12.28515625" customWidth="1"/>
    <col min="12522" max="12522" width="12.85546875" customWidth="1"/>
    <col min="12523" max="12523" width="11.140625" customWidth="1"/>
    <col min="12524" max="12524" width="12.42578125" customWidth="1"/>
    <col min="12525" max="12525" width="11.42578125" customWidth="1"/>
    <col min="12526" max="12526" width="13.5703125" customWidth="1"/>
    <col min="12765" max="12765" width="23.140625" customWidth="1"/>
    <col min="12766" max="12766" width="42.85546875" customWidth="1"/>
    <col min="12768" max="12768" width="11.28515625" customWidth="1"/>
    <col min="12769" max="12769" width="12.85546875" customWidth="1"/>
    <col min="12770" max="12770" width="12.140625" customWidth="1"/>
    <col min="12771" max="12771" width="11.7109375" customWidth="1"/>
    <col min="12772" max="12772" width="11.42578125" customWidth="1"/>
    <col min="12773" max="12773" width="12.7109375" customWidth="1"/>
    <col min="12774" max="12774" width="4.140625" customWidth="1"/>
    <col min="12775" max="12775" width="35.5703125" customWidth="1"/>
    <col min="12776" max="12776" width="12.5703125" customWidth="1"/>
    <col min="12777" max="12777" width="12.28515625" customWidth="1"/>
    <col min="12778" max="12778" width="12.85546875" customWidth="1"/>
    <col min="12779" max="12779" width="11.140625" customWidth="1"/>
    <col min="12780" max="12780" width="12.42578125" customWidth="1"/>
    <col min="12781" max="12781" width="11.42578125" customWidth="1"/>
    <col min="12782" max="12782" width="13.5703125" customWidth="1"/>
    <col min="13021" max="13021" width="23.140625" customWidth="1"/>
    <col min="13022" max="13022" width="42.85546875" customWidth="1"/>
    <col min="13024" max="13024" width="11.28515625" customWidth="1"/>
    <col min="13025" max="13025" width="12.85546875" customWidth="1"/>
    <col min="13026" max="13026" width="12.140625" customWidth="1"/>
    <col min="13027" max="13027" width="11.7109375" customWidth="1"/>
    <col min="13028" max="13028" width="11.42578125" customWidth="1"/>
    <col min="13029" max="13029" width="12.7109375" customWidth="1"/>
    <col min="13030" max="13030" width="4.140625" customWidth="1"/>
    <col min="13031" max="13031" width="35.5703125" customWidth="1"/>
    <col min="13032" max="13032" width="12.5703125" customWidth="1"/>
    <col min="13033" max="13033" width="12.28515625" customWidth="1"/>
    <col min="13034" max="13034" width="12.85546875" customWidth="1"/>
    <col min="13035" max="13035" width="11.140625" customWidth="1"/>
    <col min="13036" max="13036" width="12.42578125" customWidth="1"/>
    <col min="13037" max="13037" width="11.42578125" customWidth="1"/>
    <col min="13038" max="13038" width="13.5703125" customWidth="1"/>
    <col min="13277" max="13277" width="23.140625" customWidth="1"/>
    <col min="13278" max="13278" width="42.85546875" customWidth="1"/>
    <col min="13280" max="13280" width="11.28515625" customWidth="1"/>
    <col min="13281" max="13281" width="12.85546875" customWidth="1"/>
    <col min="13282" max="13282" width="12.140625" customWidth="1"/>
    <col min="13283" max="13283" width="11.7109375" customWidth="1"/>
    <col min="13284" max="13284" width="11.42578125" customWidth="1"/>
    <col min="13285" max="13285" width="12.7109375" customWidth="1"/>
    <col min="13286" max="13286" width="4.140625" customWidth="1"/>
    <col min="13287" max="13287" width="35.5703125" customWidth="1"/>
    <col min="13288" max="13288" width="12.5703125" customWidth="1"/>
    <col min="13289" max="13289" width="12.28515625" customWidth="1"/>
    <col min="13290" max="13290" width="12.85546875" customWidth="1"/>
    <col min="13291" max="13291" width="11.140625" customWidth="1"/>
    <col min="13292" max="13292" width="12.42578125" customWidth="1"/>
    <col min="13293" max="13293" width="11.42578125" customWidth="1"/>
    <col min="13294" max="13294" width="13.5703125" customWidth="1"/>
    <col min="13533" max="13533" width="23.140625" customWidth="1"/>
    <col min="13534" max="13534" width="42.85546875" customWidth="1"/>
    <col min="13536" max="13536" width="11.28515625" customWidth="1"/>
    <col min="13537" max="13537" width="12.85546875" customWidth="1"/>
    <col min="13538" max="13538" width="12.140625" customWidth="1"/>
    <col min="13539" max="13539" width="11.7109375" customWidth="1"/>
    <col min="13540" max="13540" width="11.42578125" customWidth="1"/>
    <col min="13541" max="13541" width="12.7109375" customWidth="1"/>
    <col min="13542" max="13542" width="4.140625" customWidth="1"/>
    <col min="13543" max="13543" width="35.5703125" customWidth="1"/>
    <col min="13544" max="13544" width="12.5703125" customWidth="1"/>
    <col min="13545" max="13545" width="12.28515625" customWidth="1"/>
    <col min="13546" max="13546" width="12.85546875" customWidth="1"/>
    <col min="13547" max="13547" width="11.140625" customWidth="1"/>
    <col min="13548" max="13548" width="12.42578125" customWidth="1"/>
    <col min="13549" max="13549" width="11.42578125" customWidth="1"/>
    <col min="13550" max="13550" width="13.5703125" customWidth="1"/>
    <col min="13789" max="13789" width="23.140625" customWidth="1"/>
    <col min="13790" max="13790" width="42.85546875" customWidth="1"/>
    <col min="13792" max="13792" width="11.28515625" customWidth="1"/>
    <col min="13793" max="13793" width="12.85546875" customWidth="1"/>
    <col min="13794" max="13794" width="12.140625" customWidth="1"/>
    <col min="13795" max="13795" width="11.7109375" customWidth="1"/>
    <col min="13796" max="13796" width="11.42578125" customWidth="1"/>
    <col min="13797" max="13797" width="12.7109375" customWidth="1"/>
    <col min="13798" max="13798" width="4.140625" customWidth="1"/>
    <col min="13799" max="13799" width="35.5703125" customWidth="1"/>
    <col min="13800" max="13800" width="12.5703125" customWidth="1"/>
    <col min="13801" max="13801" width="12.28515625" customWidth="1"/>
    <col min="13802" max="13802" width="12.85546875" customWidth="1"/>
    <col min="13803" max="13803" width="11.140625" customWidth="1"/>
    <col min="13804" max="13804" width="12.42578125" customWidth="1"/>
    <col min="13805" max="13805" width="11.42578125" customWidth="1"/>
    <col min="13806" max="13806" width="13.5703125" customWidth="1"/>
    <col min="14045" max="14045" width="23.140625" customWidth="1"/>
    <col min="14046" max="14046" width="42.85546875" customWidth="1"/>
    <col min="14048" max="14048" width="11.28515625" customWidth="1"/>
    <col min="14049" max="14049" width="12.85546875" customWidth="1"/>
    <col min="14050" max="14050" width="12.140625" customWidth="1"/>
    <col min="14051" max="14051" width="11.7109375" customWidth="1"/>
    <col min="14052" max="14052" width="11.42578125" customWidth="1"/>
    <col min="14053" max="14053" width="12.7109375" customWidth="1"/>
    <col min="14054" max="14054" width="4.140625" customWidth="1"/>
    <col min="14055" max="14055" width="35.5703125" customWidth="1"/>
    <col min="14056" max="14056" width="12.5703125" customWidth="1"/>
    <col min="14057" max="14057" width="12.28515625" customWidth="1"/>
    <col min="14058" max="14058" width="12.85546875" customWidth="1"/>
    <col min="14059" max="14059" width="11.140625" customWidth="1"/>
    <col min="14060" max="14060" width="12.42578125" customWidth="1"/>
    <col min="14061" max="14061" width="11.42578125" customWidth="1"/>
    <col min="14062" max="14062" width="13.5703125" customWidth="1"/>
    <col min="14301" max="14301" width="23.140625" customWidth="1"/>
    <col min="14302" max="14302" width="42.85546875" customWidth="1"/>
    <col min="14304" max="14304" width="11.28515625" customWidth="1"/>
    <col min="14305" max="14305" width="12.85546875" customWidth="1"/>
    <col min="14306" max="14306" width="12.140625" customWidth="1"/>
    <col min="14307" max="14307" width="11.7109375" customWidth="1"/>
    <col min="14308" max="14308" width="11.42578125" customWidth="1"/>
    <col min="14309" max="14309" width="12.7109375" customWidth="1"/>
    <col min="14310" max="14310" width="4.140625" customWidth="1"/>
    <col min="14311" max="14311" width="35.5703125" customWidth="1"/>
    <col min="14312" max="14312" width="12.5703125" customWidth="1"/>
    <col min="14313" max="14313" width="12.28515625" customWidth="1"/>
    <col min="14314" max="14314" width="12.85546875" customWidth="1"/>
    <col min="14315" max="14315" width="11.140625" customWidth="1"/>
    <col min="14316" max="14316" width="12.42578125" customWidth="1"/>
    <col min="14317" max="14317" width="11.42578125" customWidth="1"/>
    <col min="14318" max="14318" width="13.5703125" customWidth="1"/>
    <col min="14557" max="14557" width="23.140625" customWidth="1"/>
    <col min="14558" max="14558" width="42.85546875" customWidth="1"/>
    <col min="14560" max="14560" width="11.28515625" customWidth="1"/>
    <col min="14561" max="14561" width="12.85546875" customWidth="1"/>
    <col min="14562" max="14562" width="12.140625" customWidth="1"/>
    <col min="14563" max="14563" width="11.7109375" customWidth="1"/>
    <col min="14564" max="14564" width="11.42578125" customWidth="1"/>
    <col min="14565" max="14565" width="12.7109375" customWidth="1"/>
    <col min="14566" max="14566" width="4.140625" customWidth="1"/>
    <col min="14567" max="14567" width="35.5703125" customWidth="1"/>
    <col min="14568" max="14568" width="12.5703125" customWidth="1"/>
    <col min="14569" max="14569" width="12.28515625" customWidth="1"/>
    <col min="14570" max="14570" width="12.85546875" customWidth="1"/>
    <col min="14571" max="14571" width="11.140625" customWidth="1"/>
    <col min="14572" max="14572" width="12.42578125" customWidth="1"/>
    <col min="14573" max="14573" width="11.42578125" customWidth="1"/>
    <col min="14574" max="14574" width="13.5703125" customWidth="1"/>
    <col min="14813" max="14813" width="23.140625" customWidth="1"/>
    <col min="14814" max="14814" width="42.85546875" customWidth="1"/>
    <col min="14816" max="14816" width="11.28515625" customWidth="1"/>
    <col min="14817" max="14817" width="12.85546875" customWidth="1"/>
    <col min="14818" max="14818" width="12.140625" customWidth="1"/>
    <col min="14819" max="14819" width="11.7109375" customWidth="1"/>
    <col min="14820" max="14820" width="11.42578125" customWidth="1"/>
    <col min="14821" max="14821" width="12.7109375" customWidth="1"/>
    <col min="14822" max="14822" width="4.140625" customWidth="1"/>
    <col min="14823" max="14823" width="35.5703125" customWidth="1"/>
    <col min="14824" max="14824" width="12.5703125" customWidth="1"/>
    <col min="14825" max="14825" width="12.28515625" customWidth="1"/>
    <col min="14826" max="14826" width="12.85546875" customWidth="1"/>
    <col min="14827" max="14827" width="11.140625" customWidth="1"/>
    <col min="14828" max="14828" width="12.42578125" customWidth="1"/>
    <col min="14829" max="14829" width="11.42578125" customWidth="1"/>
    <col min="14830" max="14830" width="13.5703125" customWidth="1"/>
    <col min="15069" max="15069" width="23.140625" customWidth="1"/>
    <col min="15070" max="15070" width="42.85546875" customWidth="1"/>
    <col min="15072" max="15072" width="11.28515625" customWidth="1"/>
    <col min="15073" max="15073" width="12.85546875" customWidth="1"/>
    <col min="15074" max="15074" width="12.140625" customWidth="1"/>
    <col min="15075" max="15075" width="11.7109375" customWidth="1"/>
    <col min="15076" max="15076" width="11.42578125" customWidth="1"/>
    <col min="15077" max="15077" width="12.7109375" customWidth="1"/>
    <col min="15078" max="15078" width="4.140625" customWidth="1"/>
    <col min="15079" max="15079" width="35.5703125" customWidth="1"/>
    <col min="15080" max="15080" width="12.5703125" customWidth="1"/>
    <col min="15081" max="15081" width="12.28515625" customWidth="1"/>
    <col min="15082" max="15082" width="12.85546875" customWidth="1"/>
    <col min="15083" max="15083" width="11.140625" customWidth="1"/>
    <col min="15084" max="15084" width="12.42578125" customWidth="1"/>
    <col min="15085" max="15085" width="11.42578125" customWidth="1"/>
    <col min="15086" max="15086" width="13.5703125" customWidth="1"/>
    <col min="15325" max="15325" width="23.140625" customWidth="1"/>
    <col min="15326" max="15326" width="42.85546875" customWidth="1"/>
    <col min="15328" max="15328" width="11.28515625" customWidth="1"/>
    <col min="15329" max="15329" width="12.85546875" customWidth="1"/>
    <col min="15330" max="15330" width="12.140625" customWidth="1"/>
    <col min="15331" max="15331" width="11.7109375" customWidth="1"/>
    <col min="15332" max="15332" width="11.42578125" customWidth="1"/>
    <col min="15333" max="15333" width="12.7109375" customWidth="1"/>
    <col min="15334" max="15334" width="4.140625" customWidth="1"/>
    <col min="15335" max="15335" width="35.5703125" customWidth="1"/>
    <col min="15336" max="15336" width="12.5703125" customWidth="1"/>
    <col min="15337" max="15337" width="12.28515625" customWidth="1"/>
    <col min="15338" max="15338" width="12.85546875" customWidth="1"/>
    <col min="15339" max="15339" width="11.140625" customWidth="1"/>
    <col min="15340" max="15340" width="12.42578125" customWidth="1"/>
    <col min="15341" max="15341" width="11.42578125" customWidth="1"/>
    <col min="15342" max="15342" width="13.5703125" customWidth="1"/>
    <col min="15581" max="15581" width="23.140625" customWidth="1"/>
    <col min="15582" max="15582" width="42.85546875" customWidth="1"/>
    <col min="15584" max="15584" width="11.28515625" customWidth="1"/>
    <col min="15585" max="15585" width="12.85546875" customWidth="1"/>
    <col min="15586" max="15586" width="12.140625" customWidth="1"/>
    <col min="15587" max="15587" width="11.7109375" customWidth="1"/>
    <col min="15588" max="15588" width="11.42578125" customWidth="1"/>
    <col min="15589" max="15589" width="12.7109375" customWidth="1"/>
    <col min="15590" max="15590" width="4.140625" customWidth="1"/>
    <col min="15591" max="15591" width="35.5703125" customWidth="1"/>
    <col min="15592" max="15592" width="12.5703125" customWidth="1"/>
    <col min="15593" max="15593" width="12.28515625" customWidth="1"/>
    <col min="15594" max="15594" width="12.85546875" customWidth="1"/>
    <col min="15595" max="15595" width="11.140625" customWidth="1"/>
    <col min="15596" max="15596" width="12.42578125" customWidth="1"/>
    <col min="15597" max="15597" width="11.42578125" customWidth="1"/>
    <col min="15598" max="15598" width="13.5703125" customWidth="1"/>
    <col min="15837" max="15837" width="23.140625" customWidth="1"/>
    <col min="15838" max="15838" width="42.85546875" customWidth="1"/>
    <col min="15840" max="15840" width="11.28515625" customWidth="1"/>
    <col min="15841" max="15841" width="12.85546875" customWidth="1"/>
    <col min="15842" max="15842" width="12.140625" customWidth="1"/>
    <col min="15843" max="15843" width="11.7109375" customWidth="1"/>
    <col min="15844" max="15844" width="11.42578125" customWidth="1"/>
    <col min="15845" max="15845" width="12.7109375" customWidth="1"/>
    <col min="15846" max="15846" width="4.140625" customWidth="1"/>
    <col min="15847" max="15847" width="35.5703125" customWidth="1"/>
    <col min="15848" max="15848" width="12.5703125" customWidth="1"/>
    <col min="15849" max="15849" width="12.28515625" customWidth="1"/>
    <col min="15850" max="15850" width="12.85546875" customWidth="1"/>
    <col min="15851" max="15851" width="11.140625" customWidth="1"/>
    <col min="15852" max="15852" width="12.42578125" customWidth="1"/>
    <col min="15853" max="15853" width="11.42578125" customWidth="1"/>
    <col min="15854" max="15854" width="13.5703125" customWidth="1"/>
    <col min="16093" max="16093" width="23.140625" customWidth="1"/>
    <col min="16094" max="16094" width="42.85546875" customWidth="1"/>
    <col min="16096" max="16096" width="11.28515625" customWidth="1"/>
    <col min="16097" max="16097" width="12.85546875" customWidth="1"/>
    <col min="16098" max="16098" width="12.140625" customWidth="1"/>
    <col min="16099" max="16099" width="11.7109375" customWidth="1"/>
    <col min="16100" max="16100" width="11.42578125" customWidth="1"/>
    <col min="16101" max="16101" width="12.7109375" customWidth="1"/>
    <col min="16102" max="16102" width="4.140625" customWidth="1"/>
    <col min="16103" max="16103" width="35.5703125" customWidth="1"/>
    <col min="16104" max="16104" width="12.5703125" customWidth="1"/>
    <col min="16105" max="16105" width="12.28515625" customWidth="1"/>
    <col min="16106" max="16106" width="12.85546875" customWidth="1"/>
    <col min="16107" max="16107" width="11.140625" customWidth="1"/>
    <col min="16108" max="16108" width="12.42578125" customWidth="1"/>
    <col min="16109" max="16109" width="11.42578125" customWidth="1"/>
    <col min="16110" max="16110" width="13.5703125" customWidth="1"/>
  </cols>
  <sheetData>
    <row r="5" spans="1:9" ht="18.75" x14ac:dyDescent="0.3">
      <c r="A5" s="4"/>
      <c r="B5" s="1" t="s">
        <v>0</v>
      </c>
      <c r="C5" s="4"/>
      <c r="D5" s="4"/>
      <c r="E5" s="130"/>
      <c r="F5" s="4"/>
      <c r="G5" s="3"/>
      <c r="H5" s="3"/>
      <c r="I5" s="5"/>
    </row>
    <row r="6" spans="1:9" ht="18.75" x14ac:dyDescent="0.3">
      <c r="A6" s="1" t="s">
        <v>1</v>
      </c>
      <c r="B6" s="1"/>
      <c r="C6" s="1"/>
      <c r="D6" s="1"/>
      <c r="E6" s="131"/>
      <c r="F6" s="1"/>
      <c r="G6" s="3"/>
      <c r="H6" s="3"/>
      <c r="I6" s="5"/>
    </row>
    <row r="7" spans="1:9" ht="18.75" x14ac:dyDescent="0.3">
      <c r="A7" s="1" t="s">
        <v>2</v>
      </c>
      <c r="B7" s="1"/>
      <c r="C7" s="1"/>
      <c r="D7" s="1"/>
      <c r="E7" s="131"/>
      <c r="F7" s="1"/>
      <c r="G7" s="3"/>
      <c r="H7" s="3"/>
      <c r="I7" s="5"/>
    </row>
    <row r="8" spans="1:9" ht="18.75" x14ac:dyDescent="0.3">
      <c r="A8" s="1" t="s">
        <v>229</v>
      </c>
      <c r="B8" s="1"/>
      <c r="C8" s="1"/>
      <c r="D8" s="1"/>
      <c r="E8" s="131"/>
      <c r="F8" s="1"/>
      <c r="G8" s="3"/>
      <c r="H8" s="3"/>
      <c r="I8" s="5"/>
    </row>
    <row r="9" spans="1:9" ht="18.75" x14ac:dyDescent="0.3">
      <c r="A9" s="1" t="s">
        <v>89</v>
      </c>
      <c r="B9" s="1"/>
      <c r="C9" s="1"/>
      <c r="D9" s="1"/>
      <c r="E9" s="131"/>
      <c r="F9" s="1"/>
      <c r="G9" s="3"/>
      <c r="H9" s="3"/>
      <c r="I9" s="5"/>
    </row>
    <row r="10" spans="1:9" ht="15.75" x14ac:dyDescent="0.25">
      <c r="A10" s="2"/>
      <c r="B10" s="2" t="s">
        <v>3</v>
      </c>
      <c r="C10" s="2"/>
      <c r="D10" s="2"/>
      <c r="E10" s="132"/>
      <c r="F10" s="2"/>
      <c r="G10" s="3"/>
      <c r="H10" s="3"/>
      <c r="I10" s="6"/>
    </row>
    <row r="11" spans="1:9" ht="16.5" thickBot="1" x14ac:dyDescent="0.3">
      <c r="A11" s="2" t="s">
        <v>3</v>
      </c>
      <c r="B11" s="2"/>
      <c r="C11" s="2"/>
      <c r="D11" s="2"/>
      <c r="E11" s="132"/>
      <c r="F11" s="2"/>
      <c r="G11" s="3"/>
      <c r="H11" s="3"/>
      <c r="I11" s="5"/>
    </row>
    <row r="12" spans="1:9" x14ac:dyDescent="0.25">
      <c r="A12" s="7" t="s">
        <v>7</v>
      </c>
      <c r="B12" s="8"/>
      <c r="C12" s="9"/>
      <c r="D12" s="9"/>
      <c r="E12" s="133"/>
      <c r="F12" s="9"/>
      <c r="G12" s="9"/>
      <c r="H12" s="10"/>
      <c r="I12" s="5"/>
    </row>
    <row r="13" spans="1:9" x14ac:dyDescent="0.25">
      <c r="A13" s="11" t="s">
        <v>15</v>
      </c>
      <c r="B13" s="12">
        <f>B15+B16</f>
        <v>9333.7999999999993</v>
      </c>
      <c r="C13" s="13"/>
      <c r="D13" s="13"/>
      <c r="E13" s="134"/>
      <c r="F13" s="13"/>
      <c r="G13" s="13"/>
      <c r="H13" s="14"/>
      <c r="I13" s="5"/>
    </row>
    <row r="14" spans="1:9" x14ac:dyDescent="0.25">
      <c r="A14" s="15" t="s">
        <v>17</v>
      </c>
      <c r="B14" s="16" t="s">
        <v>18</v>
      </c>
      <c r="C14" s="17"/>
      <c r="D14" s="17"/>
      <c r="E14" s="135"/>
      <c r="F14" s="17"/>
      <c r="G14" s="17"/>
      <c r="H14" s="18"/>
      <c r="I14" s="5"/>
    </row>
    <row r="15" spans="1:9" x14ac:dyDescent="0.25">
      <c r="A15" s="19" t="s">
        <v>21</v>
      </c>
      <c r="B15" s="12">
        <v>9333.7999999999993</v>
      </c>
      <c r="C15" s="13"/>
      <c r="D15" s="13"/>
      <c r="E15" s="134"/>
      <c r="F15" s="13"/>
      <c r="G15" s="13"/>
      <c r="H15" s="14"/>
      <c r="I15" s="5"/>
    </row>
    <row r="16" spans="1:9" ht="15.75" thickBot="1" x14ac:dyDescent="0.3">
      <c r="A16" s="20" t="s">
        <v>22</v>
      </c>
      <c r="B16" s="21">
        <v>0</v>
      </c>
      <c r="C16" s="22"/>
      <c r="D16" s="22"/>
      <c r="E16" s="136"/>
      <c r="F16" s="22"/>
      <c r="G16" s="22"/>
      <c r="H16" s="23"/>
      <c r="I16" s="5"/>
    </row>
    <row r="17" spans="1:9" x14ac:dyDescent="0.25">
      <c r="A17" s="24"/>
      <c r="B17" s="25"/>
      <c r="C17" s="13" t="s">
        <v>23</v>
      </c>
      <c r="D17" s="26"/>
      <c r="E17" s="137" t="s">
        <v>24</v>
      </c>
      <c r="F17" s="28"/>
      <c r="G17" s="13" t="s">
        <v>25</v>
      </c>
      <c r="H17" s="28"/>
      <c r="I17" s="29"/>
    </row>
    <row r="18" spans="1:9" x14ac:dyDescent="0.25">
      <c r="A18" s="24" t="s">
        <v>27</v>
      </c>
      <c r="B18" s="30" t="s">
        <v>28</v>
      </c>
      <c r="C18" s="31" t="s">
        <v>29</v>
      </c>
      <c r="D18" s="32" t="s">
        <v>30</v>
      </c>
      <c r="E18" s="138" t="s">
        <v>29</v>
      </c>
      <c r="F18" s="32" t="s">
        <v>30</v>
      </c>
      <c r="G18" s="33" t="s">
        <v>29</v>
      </c>
      <c r="H18" s="32" t="s">
        <v>30</v>
      </c>
      <c r="I18" s="29"/>
    </row>
    <row r="19" spans="1:9" x14ac:dyDescent="0.25">
      <c r="A19" s="24" t="s">
        <v>31</v>
      </c>
      <c r="B19" s="25"/>
      <c r="C19" s="31" t="s">
        <v>32</v>
      </c>
      <c r="D19" s="32" t="s">
        <v>33</v>
      </c>
      <c r="E19" s="138" t="s">
        <v>32</v>
      </c>
      <c r="F19" s="32" t="s">
        <v>34</v>
      </c>
      <c r="G19" s="33" t="s">
        <v>32</v>
      </c>
      <c r="H19" s="32" t="s">
        <v>34</v>
      </c>
      <c r="I19" s="34"/>
    </row>
    <row r="20" spans="1:9" x14ac:dyDescent="0.25">
      <c r="A20" s="24"/>
      <c r="B20" s="25"/>
      <c r="C20" s="11"/>
      <c r="D20" s="32" t="s">
        <v>35</v>
      </c>
      <c r="E20" s="139"/>
      <c r="F20" s="32" t="s">
        <v>35</v>
      </c>
      <c r="G20" s="11"/>
      <c r="H20" s="32" t="s">
        <v>35</v>
      </c>
      <c r="I20" s="34"/>
    </row>
    <row r="21" spans="1:9" x14ac:dyDescent="0.25">
      <c r="A21" s="27"/>
      <c r="B21" s="35"/>
      <c r="C21" s="36" t="s">
        <v>20</v>
      </c>
      <c r="D21" s="28" t="s">
        <v>19</v>
      </c>
      <c r="E21" s="140" t="s">
        <v>20</v>
      </c>
      <c r="F21" s="28" t="s">
        <v>19</v>
      </c>
      <c r="G21" s="37" t="s">
        <v>20</v>
      </c>
      <c r="H21" s="28" t="s">
        <v>19</v>
      </c>
      <c r="I21" s="34"/>
    </row>
    <row r="22" spans="1:9" ht="16.5" customHeight="1" x14ac:dyDescent="0.25">
      <c r="A22" s="38" t="s">
        <v>36</v>
      </c>
      <c r="B22" s="30" t="s">
        <v>37</v>
      </c>
      <c r="C22" s="54">
        <f>D22*1*B13</f>
        <v>31174.891999999996</v>
      </c>
      <c r="D22" s="39">
        <v>3.34</v>
      </c>
      <c r="E22" s="120">
        <f>F22*1*B13</f>
        <v>31174.891999999996</v>
      </c>
      <c r="F22" s="39">
        <v>3.34</v>
      </c>
      <c r="G22" s="54">
        <f>C22-E22</f>
        <v>0</v>
      </c>
      <c r="H22" s="39">
        <f>D22-F22</f>
        <v>0</v>
      </c>
      <c r="I22" s="62"/>
    </row>
    <row r="23" spans="1:9" ht="16.5" customHeight="1" x14ac:dyDescent="0.25">
      <c r="A23" s="38" t="s">
        <v>148</v>
      </c>
      <c r="B23" s="30" t="s">
        <v>39</v>
      </c>
      <c r="C23" s="87"/>
      <c r="D23" s="48"/>
      <c r="E23" s="141"/>
      <c r="F23" s="48"/>
      <c r="G23" s="87"/>
      <c r="H23" s="48"/>
      <c r="I23" s="63"/>
    </row>
    <row r="24" spans="1:9" ht="16.5" customHeight="1" x14ac:dyDescent="0.25">
      <c r="A24" s="38" t="s">
        <v>149</v>
      </c>
      <c r="B24" s="30" t="s">
        <v>41</v>
      </c>
      <c r="C24" s="87"/>
      <c r="D24" s="48"/>
      <c r="E24" s="141"/>
      <c r="F24" s="48"/>
      <c r="G24" s="87"/>
      <c r="H24" s="48"/>
      <c r="I24" s="63"/>
    </row>
    <row r="25" spans="1:9" ht="16.5" customHeight="1" x14ac:dyDescent="0.25">
      <c r="A25" s="38" t="s">
        <v>86</v>
      </c>
      <c r="B25" s="30" t="s">
        <v>150</v>
      </c>
      <c r="C25" s="87"/>
      <c r="D25" s="48"/>
      <c r="E25" s="141"/>
      <c r="F25" s="48"/>
      <c r="G25" s="87"/>
      <c r="H25" s="48"/>
      <c r="I25" s="63"/>
    </row>
    <row r="26" spans="1:9" ht="16.5" customHeight="1" x14ac:dyDescent="0.25">
      <c r="A26" s="24" t="s">
        <v>40</v>
      </c>
      <c r="B26" s="30" t="s">
        <v>134</v>
      </c>
      <c r="C26" s="87"/>
      <c r="D26" s="48"/>
      <c r="E26" s="141"/>
      <c r="F26" s="48"/>
      <c r="G26" s="87"/>
      <c r="H26" s="48"/>
      <c r="I26" s="63"/>
    </row>
    <row r="27" spans="1:9" ht="16.5" customHeight="1" x14ac:dyDescent="0.25">
      <c r="A27" s="24" t="s">
        <v>42</v>
      </c>
      <c r="B27" s="30" t="s">
        <v>151</v>
      </c>
      <c r="C27" s="87"/>
      <c r="D27" s="48"/>
      <c r="E27" s="141"/>
      <c r="F27" s="48"/>
      <c r="G27" s="87"/>
      <c r="H27" s="48"/>
      <c r="I27" s="63"/>
    </row>
    <row r="28" spans="1:9" ht="15.75" customHeight="1" x14ac:dyDescent="0.25">
      <c r="A28" s="24" t="s">
        <v>43</v>
      </c>
      <c r="B28" s="30" t="s">
        <v>152</v>
      </c>
      <c r="C28" s="87"/>
      <c r="D28" s="48"/>
      <c r="E28" s="141"/>
      <c r="F28" s="48"/>
      <c r="G28" s="87"/>
      <c r="H28" s="48"/>
      <c r="I28" s="63"/>
    </row>
    <row r="29" spans="1:9" ht="15.75" customHeight="1" x14ac:dyDescent="0.25">
      <c r="A29" s="24" t="s">
        <v>44</v>
      </c>
      <c r="B29" s="30" t="s">
        <v>153</v>
      </c>
      <c r="C29" s="87"/>
      <c r="D29" s="48"/>
      <c r="E29" s="141"/>
      <c r="F29" s="48"/>
      <c r="G29" s="87"/>
      <c r="H29" s="48"/>
      <c r="I29" s="63"/>
    </row>
    <row r="30" spans="1:9" x14ac:dyDescent="0.25">
      <c r="A30" s="24" t="s">
        <v>45</v>
      </c>
      <c r="B30" s="30" t="s">
        <v>3</v>
      </c>
      <c r="C30" s="87"/>
      <c r="D30" s="48"/>
      <c r="E30" s="141"/>
      <c r="F30" s="48"/>
      <c r="G30" s="87"/>
      <c r="H30" s="48"/>
      <c r="I30" s="63"/>
    </row>
    <row r="31" spans="1:9" x14ac:dyDescent="0.25">
      <c r="A31" s="24"/>
      <c r="B31" s="30" t="s">
        <v>3</v>
      </c>
      <c r="C31" s="87"/>
      <c r="D31" s="48"/>
      <c r="E31" s="141"/>
      <c r="F31" s="48"/>
      <c r="G31" s="87"/>
      <c r="H31" s="48"/>
      <c r="I31" s="63"/>
    </row>
    <row r="32" spans="1:9" x14ac:dyDescent="0.25">
      <c r="A32" s="79" t="s">
        <v>135</v>
      </c>
      <c r="B32" s="42" t="s">
        <v>37</v>
      </c>
      <c r="C32" s="54">
        <f>D32*1*B13</f>
        <v>36961.847999999998</v>
      </c>
      <c r="D32" s="43">
        <v>3.96</v>
      </c>
      <c r="E32" s="120">
        <f>F32*1*B13</f>
        <v>36961.847999999998</v>
      </c>
      <c r="F32" s="43">
        <v>3.96</v>
      </c>
      <c r="G32" s="54">
        <f>C32-E32</f>
        <v>0</v>
      </c>
      <c r="H32" s="43">
        <f>D32-F32</f>
        <v>0</v>
      </c>
      <c r="I32" s="63"/>
    </row>
    <row r="33" spans="1:9" x14ac:dyDescent="0.25">
      <c r="A33" s="80" t="s">
        <v>136</v>
      </c>
      <c r="B33" s="44" t="s">
        <v>39</v>
      </c>
      <c r="C33" s="87"/>
      <c r="D33" s="48"/>
      <c r="E33" s="141"/>
      <c r="F33" s="48"/>
      <c r="G33" s="87"/>
      <c r="H33" s="48"/>
      <c r="I33" s="63"/>
    </row>
    <row r="34" spans="1:9" x14ac:dyDescent="0.25">
      <c r="A34" s="81" t="s">
        <v>137</v>
      </c>
      <c r="B34" s="44" t="s">
        <v>41</v>
      </c>
      <c r="C34" s="87"/>
      <c r="D34" s="48"/>
      <c r="E34" s="141"/>
      <c r="F34" s="48"/>
      <c r="G34" s="87"/>
      <c r="H34" s="48"/>
      <c r="I34" s="63"/>
    </row>
    <row r="35" spans="1:9" x14ac:dyDescent="0.25">
      <c r="A35" s="80" t="s">
        <v>138</v>
      </c>
      <c r="B35" s="44" t="s">
        <v>46</v>
      </c>
      <c r="C35" s="87"/>
      <c r="D35" s="48"/>
      <c r="E35" s="141"/>
      <c r="F35" s="48"/>
      <c r="G35" s="87"/>
      <c r="H35" s="48"/>
      <c r="I35" s="63"/>
    </row>
    <row r="36" spans="1:9" x14ac:dyDescent="0.25">
      <c r="A36" s="82" t="s">
        <v>139</v>
      </c>
      <c r="B36" s="44" t="s">
        <v>48</v>
      </c>
      <c r="C36" s="87"/>
      <c r="D36" s="48"/>
      <c r="E36" s="141"/>
      <c r="F36" s="48"/>
      <c r="G36" s="87"/>
      <c r="H36" s="48"/>
      <c r="I36" s="63"/>
    </row>
    <row r="37" spans="1:9" x14ac:dyDescent="0.25">
      <c r="A37" s="24" t="s">
        <v>40</v>
      </c>
      <c r="B37" s="44" t="s">
        <v>50</v>
      </c>
      <c r="C37" s="87"/>
      <c r="D37" s="48"/>
      <c r="E37" s="141"/>
      <c r="F37" s="48"/>
      <c r="G37" s="87"/>
      <c r="H37" s="48"/>
      <c r="I37" s="63"/>
    </row>
    <row r="38" spans="1:9" x14ac:dyDescent="0.25">
      <c r="A38" s="24" t="s">
        <v>42</v>
      </c>
      <c r="B38" s="44" t="s">
        <v>52</v>
      </c>
      <c r="C38" s="87"/>
      <c r="D38" s="48"/>
      <c r="E38" s="141"/>
      <c r="F38" s="48"/>
      <c r="G38" s="87"/>
      <c r="H38" s="48"/>
      <c r="I38" s="63"/>
    </row>
    <row r="39" spans="1:9" x14ac:dyDescent="0.25">
      <c r="A39" s="24" t="s">
        <v>43</v>
      </c>
      <c r="B39" s="44" t="s">
        <v>54</v>
      </c>
      <c r="C39" s="87"/>
      <c r="D39" s="48"/>
      <c r="E39" s="141"/>
      <c r="F39" s="48"/>
      <c r="G39" s="87"/>
      <c r="H39" s="48"/>
      <c r="I39" s="63"/>
    </row>
    <row r="40" spans="1:9" x14ac:dyDescent="0.25">
      <c r="A40" s="24" t="s">
        <v>44</v>
      </c>
      <c r="B40" s="44" t="s">
        <v>55</v>
      </c>
      <c r="C40" s="87"/>
      <c r="D40" s="48"/>
      <c r="E40" s="141"/>
      <c r="F40" s="48"/>
      <c r="G40" s="87"/>
      <c r="H40" s="48"/>
      <c r="I40" s="63"/>
    </row>
    <row r="41" spans="1:9" x14ac:dyDescent="0.25">
      <c r="A41" s="24" t="s">
        <v>45</v>
      </c>
      <c r="B41" s="44" t="s">
        <v>57</v>
      </c>
      <c r="C41" s="87"/>
      <c r="D41" s="48"/>
      <c r="E41" s="141"/>
      <c r="F41" s="48"/>
      <c r="G41" s="87"/>
      <c r="H41" s="48"/>
      <c r="I41" s="63"/>
    </row>
    <row r="42" spans="1:9" x14ac:dyDescent="0.25">
      <c r="A42" s="24"/>
      <c r="B42" s="44" t="s">
        <v>58</v>
      </c>
      <c r="C42" s="87"/>
      <c r="D42" s="48"/>
      <c r="E42" s="141"/>
      <c r="F42" s="48"/>
      <c r="G42" s="87"/>
      <c r="H42" s="48"/>
      <c r="I42" s="63"/>
    </row>
    <row r="43" spans="1:9" x14ac:dyDescent="0.25">
      <c r="A43" s="24"/>
      <c r="B43" s="44" t="s">
        <v>59</v>
      </c>
      <c r="C43" s="87"/>
      <c r="D43" s="48"/>
      <c r="E43" s="141"/>
      <c r="F43" s="48"/>
      <c r="G43" s="87"/>
      <c r="H43" s="48"/>
      <c r="I43" s="63"/>
    </row>
    <row r="44" spans="1:9" x14ac:dyDescent="0.25">
      <c r="A44" s="24"/>
      <c r="B44" s="44" t="s">
        <v>61</v>
      </c>
      <c r="C44" s="87"/>
      <c r="D44" s="48"/>
      <c r="E44" s="141"/>
      <c r="F44" s="48"/>
      <c r="G44" s="87"/>
      <c r="H44" s="48"/>
      <c r="I44" s="63"/>
    </row>
    <row r="45" spans="1:9" x14ac:dyDescent="0.25">
      <c r="A45" s="24"/>
      <c r="B45" s="44" t="s">
        <v>62</v>
      </c>
      <c r="C45" s="87"/>
      <c r="D45" s="48"/>
      <c r="E45" s="141"/>
      <c r="F45" s="48"/>
      <c r="G45" s="87"/>
      <c r="H45" s="48"/>
      <c r="I45" s="63"/>
    </row>
    <row r="46" spans="1:9" x14ac:dyDescent="0.25">
      <c r="A46" s="27"/>
      <c r="B46" s="35"/>
      <c r="C46" s="88"/>
      <c r="D46" s="89"/>
      <c r="E46" s="142"/>
      <c r="F46" s="89"/>
      <c r="G46" s="88"/>
      <c r="H46" s="89"/>
      <c r="I46" s="63"/>
    </row>
    <row r="47" spans="1:9" x14ac:dyDescent="0.25">
      <c r="A47" s="41" t="s">
        <v>63</v>
      </c>
      <c r="B47" s="45" t="s">
        <v>64</v>
      </c>
      <c r="C47" s="54">
        <f>D47*1*B13</f>
        <v>12227.278</v>
      </c>
      <c r="D47" s="43">
        <v>1.31</v>
      </c>
      <c r="E47" s="120">
        <f>F47*1*B13</f>
        <v>12227.278</v>
      </c>
      <c r="F47" s="43">
        <v>1.31</v>
      </c>
      <c r="G47" s="54">
        <f>C47-E47</f>
        <v>0</v>
      </c>
      <c r="H47" s="43">
        <f>D47-F47</f>
        <v>0</v>
      </c>
      <c r="I47" s="63"/>
    </row>
    <row r="48" spans="1:9" x14ac:dyDescent="0.25">
      <c r="A48" s="38" t="s">
        <v>66</v>
      </c>
      <c r="B48" s="30" t="s">
        <v>67</v>
      </c>
      <c r="C48" s="53"/>
      <c r="D48" s="39" t="s">
        <v>3</v>
      </c>
      <c r="E48" s="143"/>
      <c r="F48" s="39" t="s">
        <v>3</v>
      </c>
      <c r="G48" s="53"/>
      <c r="H48" s="39" t="s">
        <v>3</v>
      </c>
      <c r="I48" s="63"/>
    </row>
    <row r="49" spans="1:9" x14ac:dyDescent="0.25">
      <c r="A49" s="38" t="s">
        <v>38</v>
      </c>
      <c r="B49" s="30" t="s">
        <v>154</v>
      </c>
      <c r="C49" s="53"/>
      <c r="D49" s="39"/>
      <c r="E49" s="143"/>
      <c r="F49" s="39"/>
      <c r="G49" s="53"/>
      <c r="H49" s="39"/>
      <c r="I49" s="63"/>
    </row>
    <row r="50" spans="1:9" x14ac:dyDescent="0.25">
      <c r="A50" s="27"/>
      <c r="B50" s="47"/>
      <c r="C50" s="90"/>
      <c r="D50" s="67"/>
      <c r="E50" s="144"/>
      <c r="F50" s="67"/>
      <c r="G50" s="90"/>
      <c r="H50" s="67"/>
      <c r="I50" s="63"/>
    </row>
    <row r="51" spans="1:9" x14ac:dyDescent="0.25">
      <c r="A51" s="83" t="s">
        <v>140</v>
      </c>
      <c r="B51" s="30" t="s">
        <v>155</v>
      </c>
      <c r="C51" s="54">
        <f>D51*1*B13</f>
        <v>39761.987999999998</v>
      </c>
      <c r="D51" s="39">
        <v>4.26</v>
      </c>
      <c r="E51" s="120">
        <f>F51*1*B13</f>
        <v>39761.987999999998</v>
      </c>
      <c r="F51" s="39">
        <v>4.26</v>
      </c>
      <c r="G51" s="54">
        <f>C51-E51</f>
        <v>0</v>
      </c>
      <c r="H51" s="43">
        <f>D51-F51</f>
        <v>0</v>
      </c>
      <c r="I51" s="63"/>
    </row>
    <row r="52" spans="1:9" x14ac:dyDescent="0.25">
      <c r="A52" s="83" t="s">
        <v>141</v>
      </c>
      <c r="B52" s="30" t="s">
        <v>79</v>
      </c>
      <c r="C52" s="53"/>
      <c r="D52" s="39"/>
      <c r="E52" s="143"/>
      <c r="F52" s="39"/>
      <c r="G52" s="53"/>
      <c r="H52" s="39"/>
      <c r="I52" s="63"/>
    </row>
    <row r="53" spans="1:9" x14ac:dyDescent="0.25">
      <c r="A53" s="83" t="s">
        <v>142</v>
      </c>
      <c r="B53" s="30" t="s">
        <v>80</v>
      </c>
      <c r="C53" s="87"/>
      <c r="D53" s="48"/>
      <c r="E53" s="141"/>
      <c r="F53" s="48"/>
      <c r="G53" s="87"/>
      <c r="H53" s="48"/>
      <c r="I53" s="62"/>
    </row>
    <row r="54" spans="1:9" x14ac:dyDescent="0.25">
      <c r="A54" s="83" t="s">
        <v>143</v>
      </c>
      <c r="B54" s="30" t="s">
        <v>81</v>
      </c>
      <c r="C54" s="87"/>
      <c r="D54" s="48"/>
      <c r="E54" s="141"/>
      <c r="F54" s="48"/>
      <c r="G54" s="87"/>
      <c r="H54" s="48"/>
      <c r="I54" s="63"/>
    </row>
    <row r="55" spans="1:9" x14ac:dyDescent="0.25">
      <c r="A55" s="24" t="s">
        <v>40</v>
      </c>
      <c r="B55" s="30" t="s">
        <v>82</v>
      </c>
      <c r="C55" s="87"/>
      <c r="D55" s="48"/>
      <c r="E55" s="141"/>
      <c r="F55" s="48"/>
      <c r="G55" s="87"/>
      <c r="H55" s="48"/>
      <c r="I55" s="63"/>
    </row>
    <row r="56" spans="1:9" x14ac:dyDescent="0.25">
      <c r="A56" s="24" t="s">
        <v>42</v>
      </c>
      <c r="B56" s="30" t="s">
        <v>83</v>
      </c>
      <c r="C56" s="87"/>
      <c r="D56" s="48"/>
      <c r="E56" s="141"/>
      <c r="F56" s="48"/>
      <c r="G56" s="87"/>
      <c r="H56" s="48"/>
      <c r="I56" s="63"/>
    </row>
    <row r="57" spans="1:9" x14ac:dyDescent="0.25">
      <c r="A57" s="24" t="s">
        <v>43</v>
      </c>
      <c r="B57" s="30" t="s">
        <v>84</v>
      </c>
      <c r="C57" s="87"/>
      <c r="D57" s="48"/>
      <c r="E57" s="141"/>
      <c r="F57" s="48"/>
      <c r="G57" s="87"/>
      <c r="H57" s="48"/>
      <c r="I57" s="63"/>
    </row>
    <row r="58" spans="1:9" x14ac:dyDescent="0.25">
      <c r="A58" s="24" t="s">
        <v>44</v>
      </c>
      <c r="B58" s="30" t="s">
        <v>156</v>
      </c>
      <c r="C58" s="87"/>
      <c r="D58" s="48"/>
      <c r="E58" s="141"/>
      <c r="F58" s="48"/>
      <c r="G58" s="87"/>
      <c r="H58" s="48"/>
      <c r="I58" s="63"/>
    </row>
    <row r="59" spans="1:9" x14ac:dyDescent="0.25">
      <c r="A59" s="24" t="s">
        <v>45</v>
      </c>
      <c r="B59" s="30" t="s">
        <v>79</v>
      </c>
      <c r="C59" s="87"/>
      <c r="D59" s="48"/>
      <c r="E59" s="141"/>
      <c r="F59" s="48"/>
      <c r="G59" s="87"/>
      <c r="H59" s="48"/>
      <c r="I59" s="63"/>
    </row>
    <row r="60" spans="1:9" x14ac:dyDescent="0.25">
      <c r="A60" s="24"/>
      <c r="B60" s="30" t="s">
        <v>157</v>
      </c>
      <c r="C60" s="87"/>
      <c r="D60" s="48"/>
      <c r="E60" s="141"/>
      <c r="F60" s="48"/>
      <c r="G60" s="87"/>
      <c r="H60" s="48"/>
      <c r="I60" s="62"/>
    </row>
    <row r="61" spans="1:9" x14ac:dyDescent="0.25">
      <c r="A61" s="24"/>
      <c r="B61" s="30"/>
      <c r="C61" s="87"/>
      <c r="D61" s="48"/>
      <c r="E61" s="141"/>
      <c r="F61" s="48"/>
      <c r="G61" s="87"/>
      <c r="H61" s="48"/>
      <c r="I61" s="62"/>
    </row>
    <row r="62" spans="1:9" x14ac:dyDescent="0.25">
      <c r="A62" s="41" t="s">
        <v>144</v>
      </c>
      <c r="B62" s="45" t="s">
        <v>69</v>
      </c>
      <c r="C62" s="54">
        <f>D62*1*B13</f>
        <v>53202.659999999996</v>
      </c>
      <c r="D62" s="43">
        <v>5.7</v>
      </c>
      <c r="E62" s="120">
        <f>F62*1*B13</f>
        <v>53202.659999999996</v>
      </c>
      <c r="F62" s="43">
        <v>5.7</v>
      </c>
      <c r="G62" s="54">
        <f>C62-E62</f>
        <v>0</v>
      </c>
      <c r="H62" s="43">
        <f>D62-F62</f>
        <v>0</v>
      </c>
      <c r="I62" s="62"/>
    </row>
    <row r="63" spans="1:9" x14ac:dyDescent="0.25">
      <c r="A63" s="38" t="s">
        <v>145</v>
      </c>
      <c r="B63" s="30" t="s">
        <v>70</v>
      </c>
      <c r="C63" s="53"/>
      <c r="D63" s="39"/>
      <c r="E63" s="143"/>
      <c r="F63" s="39"/>
      <c r="G63" s="53"/>
      <c r="H63" s="39"/>
      <c r="I63" s="62"/>
    </row>
    <row r="64" spans="1:9" x14ac:dyDescent="0.25">
      <c r="A64" s="38" t="s">
        <v>146</v>
      </c>
      <c r="B64" s="30" t="s">
        <v>71</v>
      </c>
      <c r="C64" s="53"/>
      <c r="D64" s="39"/>
      <c r="E64" s="143"/>
      <c r="F64" s="39"/>
      <c r="G64" s="53"/>
      <c r="H64" s="39"/>
      <c r="I64" s="62"/>
    </row>
    <row r="65" spans="1:9" x14ac:dyDescent="0.25">
      <c r="A65" s="38" t="s">
        <v>147</v>
      </c>
      <c r="B65" s="30"/>
      <c r="C65" s="87"/>
      <c r="D65" s="48"/>
      <c r="E65" s="141"/>
      <c r="F65" s="48"/>
      <c r="G65" s="87"/>
      <c r="H65" s="48"/>
      <c r="I65" s="62"/>
    </row>
    <row r="66" spans="1:9" x14ac:dyDescent="0.25">
      <c r="A66" s="49" t="s">
        <v>158</v>
      </c>
      <c r="B66" s="45" t="s">
        <v>90</v>
      </c>
      <c r="C66" s="91"/>
      <c r="D66" s="50"/>
      <c r="E66" s="145"/>
      <c r="F66" s="50"/>
      <c r="G66" s="91"/>
      <c r="H66" s="50"/>
      <c r="I66" s="62"/>
    </row>
    <row r="67" spans="1:9" x14ac:dyDescent="0.25">
      <c r="A67" s="56" t="s">
        <v>72</v>
      </c>
      <c r="B67" s="30" t="s">
        <v>91</v>
      </c>
      <c r="C67" s="87"/>
      <c r="D67" s="48"/>
      <c r="E67" s="141"/>
      <c r="F67" s="48"/>
      <c r="G67" s="87"/>
      <c r="H67" s="48"/>
      <c r="I67" s="62"/>
    </row>
    <row r="68" spans="1:9" x14ac:dyDescent="0.25">
      <c r="A68" s="64" t="s">
        <v>92</v>
      </c>
      <c r="B68" s="30" t="s">
        <v>93</v>
      </c>
      <c r="C68" s="87"/>
      <c r="D68" s="48"/>
      <c r="E68" s="141"/>
      <c r="F68" s="48"/>
      <c r="G68" s="87"/>
      <c r="H68" s="48"/>
      <c r="I68" s="62"/>
    </row>
    <row r="69" spans="1:9" x14ac:dyDescent="0.25">
      <c r="A69" s="24"/>
      <c r="B69" s="30" t="s">
        <v>94</v>
      </c>
      <c r="C69" s="87"/>
      <c r="D69" s="48"/>
      <c r="E69" s="141"/>
      <c r="F69" s="48"/>
      <c r="G69" s="87"/>
      <c r="H69" s="48"/>
      <c r="I69" s="62"/>
    </row>
    <row r="70" spans="1:9" x14ac:dyDescent="0.25">
      <c r="A70" s="24"/>
      <c r="B70" s="30" t="s">
        <v>95</v>
      </c>
      <c r="C70" s="87"/>
      <c r="D70" s="48"/>
      <c r="E70" s="141"/>
      <c r="F70" s="48"/>
      <c r="G70" s="87"/>
      <c r="H70" s="48"/>
      <c r="I70" s="62"/>
    </row>
    <row r="71" spans="1:9" x14ac:dyDescent="0.25">
      <c r="A71" s="24"/>
      <c r="B71" s="30" t="s">
        <v>96</v>
      </c>
      <c r="C71" s="87"/>
      <c r="D71" s="48"/>
      <c r="E71" s="141"/>
      <c r="F71" s="48"/>
      <c r="G71" s="87"/>
      <c r="H71" s="48"/>
      <c r="I71" s="63"/>
    </row>
    <row r="72" spans="1:9" x14ac:dyDescent="0.25">
      <c r="A72" s="24"/>
      <c r="B72" s="30" t="s">
        <v>97</v>
      </c>
      <c r="C72" s="87"/>
      <c r="D72" s="48"/>
      <c r="E72" s="141"/>
      <c r="F72" s="48"/>
      <c r="G72" s="87"/>
      <c r="H72" s="48"/>
      <c r="I72" s="63"/>
    </row>
    <row r="73" spans="1:9" x14ac:dyDescent="0.25">
      <c r="A73" s="24"/>
      <c r="B73" s="30" t="s">
        <v>98</v>
      </c>
      <c r="C73" s="87"/>
      <c r="D73" s="48"/>
      <c r="E73" s="141"/>
      <c r="F73" s="48"/>
      <c r="G73" s="87"/>
      <c r="H73" s="48"/>
      <c r="I73" s="63"/>
    </row>
    <row r="74" spans="1:9" x14ac:dyDescent="0.25">
      <c r="A74" s="24"/>
      <c r="B74" s="30" t="s">
        <v>99</v>
      </c>
      <c r="C74" s="87"/>
      <c r="D74" s="48"/>
      <c r="E74" s="141"/>
      <c r="F74" s="48"/>
      <c r="G74" s="87"/>
      <c r="H74" s="48"/>
      <c r="I74" s="63"/>
    </row>
    <row r="75" spans="1:9" x14ac:dyDescent="0.25">
      <c r="A75" s="24"/>
      <c r="B75" s="30" t="s">
        <v>100</v>
      </c>
      <c r="C75" s="87"/>
      <c r="D75" s="48"/>
      <c r="E75" s="141"/>
      <c r="F75" s="48"/>
      <c r="G75" s="87"/>
      <c r="H75" s="48"/>
      <c r="I75" s="62"/>
    </row>
    <row r="76" spans="1:9" x14ac:dyDescent="0.25">
      <c r="A76" s="24"/>
      <c r="B76" s="30" t="s">
        <v>101</v>
      </c>
      <c r="C76" s="87"/>
      <c r="D76" s="48"/>
      <c r="E76" s="141"/>
      <c r="F76" s="48"/>
      <c r="G76" s="87"/>
      <c r="H76" s="48"/>
      <c r="I76" s="63"/>
    </row>
    <row r="77" spans="1:9" x14ac:dyDescent="0.25">
      <c r="A77" s="24"/>
      <c r="B77" s="30" t="s">
        <v>102</v>
      </c>
      <c r="C77" s="87"/>
      <c r="D77" s="48"/>
      <c r="E77" s="141"/>
      <c r="F77" s="48"/>
      <c r="G77" s="87"/>
      <c r="H77" s="48"/>
      <c r="I77" s="63"/>
    </row>
    <row r="78" spans="1:9" x14ac:dyDescent="0.25">
      <c r="A78" s="24"/>
      <c r="B78" s="30" t="s">
        <v>103</v>
      </c>
      <c r="C78" s="87"/>
      <c r="D78" s="48"/>
      <c r="E78" s="141"/>
      <c r="F78" s="48"/>
      <c r="G78" s="87"/>
      <c r="H78" s="48"/>
      <c r="I78" s="63"/>
    </row>
    <row r="79" spans="1:9" x14ac:dyDescent="0.25">
      <c r="A79" s="27"/>
      <c r="B79" s="47"/>
      <c r="C79" s="88"/>
      <c r="D79" s="89"/>
      <c r="E79" s="142"/>
      <c r="F79" s="89"/>
      <c r="G79" s="88"/>
      <c r="H79" s="89"/>
      <c r="I79" s="63"/>
    </row>
    <row r="80" spans="1:9" x14ac:dyDescent="0.25">
      <c r="A80" s="51" t="s">
        <v>159</v>
      </c>
      <c r="B80" s="45" t="s">
        <v>73</v>
      </c>
      <c r="C80" s="91"/>
      <c r="D80" s="50"/>
      <c r="E80" s="145"/>
      <c r="F80" s="50"/>
      <c r="G80" s="91"/>
      <c r="H80" s="50"/>
      <c r="I80" s="63"/>
    </row>
    <row r="81" spans="1:9" x14ac:dyDescent="0.25">
      <c r="A81" s="24" t="s">
        <v>72</v>
      </c>
      <c r="B81" s="30" t="s">
        <v>120</v>
      </c>
      <c r="C81" s="87"/>
      <c r="D81" s="48"/>
      <c r="E81" s="141"/>
      <c r="F81" s="48"/>
      <c r="G81" s="87"/>
      <c r="H81" s="48"/>
      <c r="I81" s="63"/>
    </row>
    <row r="82" spans="1:9" x14ac:dyDescent="0.25">
      <c r="A82" s="24" t="s">
        <v>104</v>
      </c>
      <c r="B82" s="30" t="s">
        <v>105</v>
      </c>
      <c r="C82" s="87"/>
      <c r="D82" s="48"/>
      <c r="E82" s="141"/>
      <c r="F82" s="48"/>
      <c r="G82" s="87"/>
      <c r="H82" s="48"/>
      <c r="I82" s="63"/>
    </row>
    <row r="83" spans="1:9" x14ac:dyDescent="0.25">
      <c r="A83" s="24"/>
      <c r="B83" s="30" t="s">
        <v>106</v>
      </c>
      <c r="C83" s="87"/>
      <c r="D83" s="48"/>
      <c r="E83" s="141"/>
      <c r="F83" s="48"/>
      <c r="G83" s="87"/>
      <c r="H83" s="48"/>
      <c r="I83" s="63"/>
    </row>
    <row r="84" spans="1:9" x14ac:dyDescent="0.25">
      <c r="A84" s="24"/>
      <c r="B84" s="30" t="s">
        <v>107</v>
      </c>
      <c r="C84" s="87"/>
      <c r="D84" s="48"/>
      <c r="E84" s="141"/>
      <c r="F84" s="48"/>
      <c r="G84" s="87"/>
      <c r="H84" s="48"/>
      <c r="I84" s="63"/>
    </row>
    <row r="85" spans="1:9" x14ac:dyDescent="0.25">
      <c r="A85" s="24"/>
      <c r="B85" s="30" t="s">
        <v>108</v>
      </c>
      <c r="C85" s="87"/>
      <c r="D85" s="48"/>
      <c r="E85" s="141"/>
      <c r="F85" s="48"/>
      <c r="G85" s="87"/>
      <c r="H85" s="48"/>
      <c r="I85" s="63"/>
    </row>
    <row r="86" spans="1:9" x14ac:dyDescent="0.25">
      <c r="A86" s="24"/>
      <c r="B86" s="30" t="s">
        <v>109</v>
      </c>
      <c r="C86" s="87"/>
      <c r="D86" s="48"/>
      <c r="E86" s="141"/>
      <c r="F86" s="48"/>
      <c r="G86" s="87"/>
      <c r="H86" s="48"/>
      <c r="I86" s="63"/>
    </row>
    <row r="87" spans="1:9" x14ac:dyDescent="0.25">
      <c r="A87" s="24"/>
      <c r="B87" s="30" t="s">
        <v>110</v>
      </c>
      <c r="C87" s="87"/>
      <c r="D87" s="48"/>
      <c r="E87" s="141"/>
      <c r="F87" s="48"/>
      <c r="G87" s="87"/>
      <c r="H87" s="48"/>
      <c r="I87" s="63"/>
    </row>
    <row r="88" spans="1:9" x14ac:dyDescent="0.25">
      <c r="A88" s="27"/>
      <c r="B88" s="47"/>
      <c r="C88" s="88"/>
      <c r="D88" s="89"/>
      <c r="E88" s="142"/>
      <c r="F88" s="89"/>
      <c r="G88" s="88"/>
      <c r="H88" s="89"/>
      <c r="I88" s="63"/>
    </row>
    <row r="89" spans="1:9" x14ac:dyDescent="0.25">
      <c r="A89" s="41" t="s">
        <v>160</v>
      </c>
      <c r="B89" s="45" t="s">
        <v>124</v>
      </c>
      <c r="C89" s="54">
        <f>D89*1*B13</f>
        <v>1213.394</v>
      </c>
      <c r="D89" s="39">
        <v>0.13</v>
      </c>
      <c r="E89" s="120">
        <v>0</v>
      </c>
      <c r="F89" s="43">
        <f>E89/12/9333.8</f>
        <v>0</v>
      </c>
      <c r="G89" s="54">
        <f>C89-E89</f>
        <v>1213.394</v>
      </c>
      <c r="H89" s="43">
        <f>D89-F89</f>
        <v>0.13</v>
      </c>
      <c r="I89" s="63"/>
    </row>
    <row r="90" spans="1:9" x14ac:dyDescent="0.25">
      <c r="A90" s="38" t="s">
        <v>123</v>
      </c>
      <c r="B90" s="30" t="s">
        <v>182</v>
      </c>
      <c r="C90" s="53"/>
      <c r="D90" s="39"/>
      <c r="E90" s="143"/>
      <c r="F90" s="39"/>
      <c r="G90" s="53"/>
      <c r="H90" s="39"/>
      <c r="I90" s="62"/>
    </row>
    <row r="91" spans="1:9" x14ac:dyDescent="0.25">
      <c r="A91" s="24"/>
      <c r="B91" s="30"/>
      <c r="C91" s="53"/>
      <c r="D91" s="39"/>
      <c r="E91" s="143"/>
      <c r="F91" s="39"/>
      <c r="G91" s="53"/>
      <c r="H91" s="39"/>
      <c r="I91" s="63"/>
    </row>
    <row r="92" spans="1:9" x14ac:dyDescent="0.25">
      <c r="A92" s="41" t="s">
        <v>161</v>
      </c>
      <c r="B92" s="45" t="s">
        <v>68</v>
      </c>
      <c r="C92" s="54">
        <f>D92*1*B13</f>
        <v>4106.8719999999994</v>
      </c>
      <c r="D92" s="43">
        <v>0.44</v>
      </c>
      <c r="E92" s="120">
        <f>F92*1*9333.8</f>
        <v>4106.8719999999994</v>
      </c>
      <c r="F92" s="43">
        <v>0.44</v>
      </c>
      <c r="G92" s="54">
        <f>C92-E92</f>
        <v>0</v>
      </c>
      <c r="H92" s="43">
        <f>D92-F92</f>
        <v>0</v>
      </c>
      <c r="I92" s="63"/>
    </row>
    <row r="93" spans="1:9" x14ac:dyDescent="0.25">
      <c r="A93" s="38" t="s">
        <v>162</v>
      </c>
      <c r="B93" s="30" t="s">
        <v>3</v>
      </c>
      <c r="C93" s="53"/>
      <c r="D93" s="39"/>
      <c r="E93" s="143"/>
      <c r="F93" s="39"/>
      <c r="G93" s="53"/>
      <c r="H93" s="39"/>
      <c r="I93" s="63"/>
    </row>
    <row r="94" spans="1:9" x14ac:dyDescent="0.25">
      <c r="A94" s="46" t="s">
        <v>163</v>
      </c>
      <c r="B94" s="47"/>
      <c r="C94" s="90"/>
      <c r="D94" s="67"/>
      <c r="E94" s="144"/>
      <c r="F94" s="67"/>
      <c r="G94" s="90"/>
      <c r="H94" s="67"/>
      <c r="I94" s="63"/>
    </row>
    <row r="95" spans="1:9" x14ac:dyDescent="0.25">
      <c r="A95" s="41" t="s">
        <v>164</v>
      </c>
      <c r="B95" s="65" t="s">
        <v>75</v>
      </c>
      <c r="C95" s="54">
        <f>D95*1*B13</f>
        <v>20907.712</v>
      </c>
      <c r="D95" s="52">
        <v>2.2400000000000002</v>
      </c>
      <c r="E95" s="120">
        <v>17607.71</v>
      </c>
      <c r="F95" s="43">
        <f>E95/1/B15</f>
        <v>1.8864460348411152</v>
      </c>
      <c r="G95" s="54">
        <f>C95-E95</f>
        <v>3300.0020000000004</v>
      </c>
      <c r="H95" s="43">
        <f>D95-F95</f>
        <v>0.35355396515888504</v>
      </c>
      <c r="I95" s="63"/>
    </row>
    <row r="96" spans="1:9" x14ac:dyDescent="0.25">
      <c r="A96" s="46" t="s">
        <v>165</v>
      </c>
      <c r="B96" s="92"/>
      <c r="C96" s="93"/>
      <c r="D96" s="66"/>
      <c r="E96" s="144"/>
      <c r="F96" s="67"/>
      <c r="G96" s="90"/>
      <c r="H96" s="67"/>
      <c r="I96" s="63"/>
    </row>
    <row r="97" spans="1:9" x14ac:dyDescent="0.25">
      <c r="A97" s="41" t="s">
        <v>166</v>
      </c>
      <c r="B97" s="45" t="s">
        <v>68</v>
      </c>
      <c r="C97" s="54">
        <f>D97*1*B13</f>
        <v>2240.1119999999996</v>
      </c>
      <c r="D97" s="101">
        <v>0.24</v>
      </c>
      <c r="E97" s="120">
        <f>F97*1*9333.8</f>
        <v>2240.1119999999996</v>
      </c>
      <c r="F97" s="101">
        <v>0.24</v>
      </c>
      <c r="G97" s="54">
        <f>C97-E97</f>
        <v>0</v>
      </c>
      <c r="H97" s="43">
        <f>D97-F97</f>
        <v>0</v>
      </c>
      <c r="I97" s="63"/>
    </row>
    <row r="98" spans="1:9" x14ac:dyDescent="0.25">
      <c r="A98" s="46" t="s">
        <v>121</v>
      </c>
      <c r="B98" s="47"/>
      <c r="C98" s="90"/>
      <c r="D98" s="102"/>
      <c r="E98" s="144"/>
      <c r="F98" s="102"/>
      <c r="G98" s="88"/>
      <c r="H98" s="89"/>
      <c r="I98" s="63"/>
    </row>
    <row r="99" spans="1:9" x14ac:dyDescent="0.25">
      <c r="A99" s="86" t="s">
        <v>167</v>
      </c>
      <c r="B99" s="65" t="s">
        <v>68</v>
      </c>
      <c r="C99" s="54">
        <f>D99*1*B13</f>
        <v>1866.76</v>
      </c>
      <c r="D99" s="52">
        <v>0.2</v>
      </c>
      <c r="E99" s="120">
        <f>F99*1*9333.8</f>
        <v>1866.76</v>
      </c>
      <c r="F99" s="43">
        <v>0.2</v>
      </c>
      <c r="G99" s="54">
        <f>C99-E99</f>
        <v>0</v>
      </c>
      <c r="H99" s="43">
        <f>D99-F99</f>
        <v>0</v>
      </c>
      <c r="I99" s="63"/>
    </row>
    <row r="100" spans="1:9" x14ac:dyDescent="0.25">
      <c r="A100" s="85" t="s">
        <v>168</v>
      </c>
      <c r="B100" s="92"/>
      <c r="C100" s="93"/>
      <c r="D100" s="66"/>
      <c r="E100" s="144"/>
      <c r="F100" s="67"/>
      <c r="G100" s="90"/>
      <c r="H100" s="67"/>
      <c r="I100" s="63"/>
    </row>
    <row r="101" spans="1:9" x14ac:dyDescent="0.25">
      <c r="A101" s="84" t="s">
        <v>183</v>
      </c>
      <c r="B101" s="65" t="s">
        <v>68</v>
      </c>
      <c r="C101" s="54">
        <f>D101*1*B13</f>
        <v>1026.7179999999998</v>
      </c>
      <c r="D101" s="52">
        <v>0.11</v>
      </c>
      <c r="E101" s="120">
        <v>0</v>
      </c>
      <c r="F101" s="43">
        <f>E101/12/B15</f>
        <v>0</v>
      </c>
      <c r="G101" s="54">
        <f>C101-E101</f>
        <v>1026.7179999999998</v>
      </c>
      <c r="H101" s="43">
        <f>D101-F101</f>
        <v>0.11</v>
      </c>
      <c r="I101" s="63"/>
    </row>
    <row r="102" spans="1:9" x14ac:dyDescent="0.25">
      <c r="A102" s="84" t="s">
        <v>131</v>
      </c>
      <c r="B102" s="92"/>
      <c r="C102" s="93"/>
      <c r="D102" s="66"/>
      <c r="E102" s="144"/>
      <c r="F102" s="67"/>
      <c r="G102" s="90"/>
      <c r="H102" s="67"/>
      <c r="I102" s="63"/>
    </row>
    <row r="103" spans="1:9" x14ac:dyDescent="0.25">
      <c r="A103" s="41" t="s">
        <v>169</v>
      </c>
      <c r="B103" s="96"/>
      <c r="C103" s="57">
        <f>C22+C32+C47+C51+C62+C89+C92+C95+C99+C97+C101</f>
        <v>204690.234</v>
      </c>
      <c r="D103" s="52">
        <f>D22+D32+D47+D51+D62+D89+D92+D95+D99+D97+D101</f>
        <v>21.93</v>
      </c>
      <c r="E103" s="146">
        <f>E22+E32+E47+E51+E62+E89+E92+E95+E99+E97+E101</f>
        <v>199150.12</v>
      </c>
      <c r="F103" s="52">
        <f>F22+F32+F47+F51+F62+F89+F92+F95+F99+F97+F101</f>
        <v>21.336446034841114</v>
      </c>
      <c r="G103" s="54">
        <f>C103-E103</f>
        <v>5540.1140000000014</v>
      </c>
      <c r="H103" s="43">
        <f>D103-F103</f>
        <v>0.59355396515888614</v>
      </c>
      <c r="I103" s="63"/>
    </row>
    <row r="104" spans="1:9" x14ac:dyDescent="0.25">
      <c r="A104" s="46" t="s">
        <v>170</v>
      </c>
      <c r="B104" s="92"/>
      <c r="C104" s="93"/>
      <c r="D104" s="66"/>
      <c r="E104" s="144"/>
      <c r="F104" s="67"/>
      <c r="G104" s="90"/>
      <c r="H104" s="67"/>
      <c r="I104" s="63"/>
    </row>
    <row r="105" spans="1:9" x14ac:dyDescent="0.25">
      <c r="A105" s="41" t="s">
        <v>184</v>
      </c>
      <c r="B105" s="96"/>
      <c r="C105" s="54">
        <f>D105*1*B13</f>
        <v>26601.329999999998</v>
      </c>
      <c r="D105" s="52">
        <v>2.85</v>
      </c>
      <c r="E105" s="120">
        <f>F105*1*9333.8</f>
        <v>26601.329999999998</v>
      </c>
      <c r="F105" s="43">
        <v>2.85</v>
      </c>
      <c r="G105" s="54">
        <f>C105-E105</f>
        <v>0</v>
      </c>
      <c r="H105" s="43">
        <f>D105-F105</f>
        <v>0</v>
      </c>
      <c r="I105" s="63"/>
    </row>
    <row r="106" spans="1:9" x14ac:dyDescent="0.25">
      <c r="A106" s="46" t="s">
        <v>125</v>
      </c>
      <c r="B106" s="92"/>
      <c r="C106" s="93"/>
      <c r="D106" s="66"/>
      <c r="E106" s="144"/>
      <c r="F106" s="67"/>
      <c r="G106" s="90"/>
      <c r="H106" s="67"/>
      <c r="I106" s="63"/>
    </row>
    <row r="107" spans="1:9" x14ac:dyDescent="0.25">
      <c r="A107" s="41" t="s">
        <v>171</v>
      </c>
      <c r="B107" s="96"/>
      <c r="C107" s="57">
        <f>C103+C105</f>
        <v>231291.56399999998</v>
      </c>
      <c r="D107" s="52">
        <f>D103+D105</f>
        <v>24.78</v>
      </c>
      <c r="E107" s="146">
        <f>E103+E105</f>
        <v>225751.44999999998</v>
      </c>
      <c r="F107" s="52">
        <f>F103+F105</f>
        <v>24.186446034841115</v>
      </c>
      <c r="G107" s="54">
        <f>C107-E107</f>
        <v>5540.1140000000014</v>
      </c>
      <c r="H107" s="43">
        <f>D107-F107</f>
        <v>0.59355396515888614</v>
      </c>
      <c r="I107" s="103"/>
    </row>
    <row r="108" spans="1:9" x14ac:dyDescent="0.25">
      <c r="A108" s="46" t="s">
        <v>172</v>
      </c>
      <c r="B108" s="92"/>
      <c r="C108" s="93"/>
      <c r="D108" s="66"/>
      <c r="E108" s="144"/>
      <c r="F108" s="67"/>
      <c r="G108" s="90"/>
      <c r="H108" s="67"/>
      <c r="I108" s="63"/>
    </row>
    <row r="109" spans="1:9" x14ac:dyDescent="0.25">
      <c r="A109" s="38" t="s">
        <v>173</v>
      </c>
      <c r="B109" s="97" t="s">
        <v>76</v>
      </c>
      <c r="C109" s="54">
        <f>D109*1*B13</f>
        <v>20067.669999999998</v>
      </c>
      <c r="D109" s="52">
        <v>2.15</v>
      </c>
      <c r="E109" s="120">
        <v>110182.27</v>
      </c>
      <c r="F109" s="43">
        <f>E109/1/B15</f>
        <v>11.804652981636634</v>
      </c>
      <c r="G109" s="54">
        <f>C109-E109</f>
        <v>-90114.6</v>
      </c>
      <c r="H109" s="43">
        <f>D109-F109</f>
        <v>-9.6546529816366338</v>
      </c>
      <c r="I109" s="63"/>
    </row>
    <row r="110" spans="1:9" x14ac:dyDescent="0.25">
      <c r="A110" s="38" t="s">
        <v>174</v>
      </c>
      <c r="B110" s="94"/>
      <c r="C110" s="95"/>
      <c r="D110" s="55"/>
      <c r="E110" s="143"/>
      <c r="F110" s="39"/>
      <c r="G110" s="53"/>
      <c r="H110" s="39"/>
      <c r="I110" s="63"/>
    </row>
    <row r="111" spans="1:9" x14ac:dyDescent="0.25">
      <c r="A111" s="38" t="s">
        <v>175</v>
      </c>
      <c r="B111" s="94"/>
      <c r="C111" s="95"/>
      <c r="D111" s="55"/>
      <c r="E111" s="143"/>
      <c r="F111" s="39"/>
      <c r="G111" s="53"/>
      <c r="H111" s="39"/>
      <c r="I111" s="63"/>
    </row>
    <row r="112" spans="1:9" x14ac:dyDescent="0.25">
      <c r="A112" s="41" t="s">
        <v>186</v>
      </c>
      <c r="B112" s="65" t="s">
        <v>187</v>
      </c>
      <c r="C112" s="54">
        <f>D112*1*B13</f>
        <v>54882.743999999992</v>
      </c>
      <c r="D112" s="52">
        <v>5.88</v>
      </c>
      <c r="E112" s="120">
        <f>F112*1*9333.8</f>
        <v>54882.743999999992</v>
      </c>
      <c r="F112" s="43">
        <v>5.88</v>
      </c>
      <c r="G112" s="54">
        <f>C112-E112</f>
        <v>0</v>
      </c>
      <c r="H112" s="43">
        <f>D112-F112</f>
        <v>0</v>
      </c>
      <c r="I112" s="63"/>
    </row>
    <row r="113" spans="1:9" x14ac:dyDescent="0.25">
      <c r="A113" s="38" t="s">
        <v>176</v>
      </c>
      <c r="B113" s="97" t="s">
        <v>188</v>
      </c>
      <c r="C113" s="95"/>
      <c r="D113" s="55"/>
      <c r="E113" s="143"/>
      <c r="F113" s="39"/>
      <c r="G113" s="53"/>
      <c r="H113" s="39"/>
      <c r="I113" s="63"/>
    </row>
    <row r="114" spans="1:9" x14ac:dyDescent="0.25">
      <c r="A114" s="38" t="s">
        <v>193</v>
      </c>
      <c r="B114" s="92"/>
      <c r="C114" s="93"/>
      <c r="D114" s="66"/>
      <c r="E114" s="144"/>
      <c r="F114" s="67"/>
      <c r="G114" s="90"/>
      <c r="H114" s="67"/>
      <c r="I114" s="63"/>
    </row>
    <row r="115" spans="1:9" x14ac:dyDescent="0.25">
      <c r="A115" s="98" t="s">
        <v>189</v>
      </c>
      <c r="B115" s="65" t="s">
        <v>187</v>
      </c>
      <c r="C115" s="95">
        <f>D115*1*9333.8</f>
        <v>2146.7739999999999</v>
      </c>
      <c r="D115" s="55">
        <v>0.23</v>
      </c>
      <c r="E115" s="143">
        <v>1810.76</v>
      </c>
      <c r="F115" s="39">
        <f>E115/1/B13</f>
        <v>0.19400029998500076</v>
      </c>
      <c r="G115" s="152">
        <f>C115-E115</f>
        <v>336.0139999999999</v>
      </c>
      <c r="H115" s="39">
        <f>D115-F115</f>
        <v>3.5999700014999247E-2</v>
      </c>
      <c r="I115" s="63"/>
    </row>
    <row r="116" spans="1:9" x14ac:dyDescent="0.25">
      <c r="A116" s="38" t="s">
        <v>190</v>
      </c>
      <c r="B116" s="97" t="s">
        <v>188</v>
      </c>
      <c r="C116" s="95"/>
      <c r="D116" s="55"/>
      <c r="E116" s="143"/>
      <c r="F116" s="39"/>
      <c r="G116" s="152"/>
      <c r="H116" s="39"/>
      <c r="I116" s="63"/>
    </row>
    <row r="117" spans="1:9" x14ac:dyDescent="0.25">
      <c r="A117" s="41" t="s">
        <v>177</v>
      </c>
      <c r="B117" s="65" t="s">
        <v>187</v>
      </c>
      <c r="C117" s="57">
        <f>D117*1*9333.8</f>
        <v>3266.8299999999995</v>
      </c>
      <c r="D117" s="52">
        <v>0.35</v>
      </c>
      <c r="E117" s="120">
        <f>F117*1*9333.8</f>
        <v>1026.7179999999998</v>
      </c>
      <c r="F117" s="43">
        <v>0.11</v>
      </c>
      <c r="G117" s="153">
        <f>C117-E117</f>
        <v>2240.1119999999996</v>
      </c>
      <c r="H117" s="43">
        <f>D117-F117</f>
        <v>0.24</v>
      </c>
      <c r="I117" s="63"/>
    </row>
    <row r="118" spans="1:9" x14ac:dyDescent="0.25">
      <c r="A118" s="46" t="s">
        <v>127</v>
      </c>
      <c r="B118" s="97" t="s">
        <v>188</v>
      </c>
      <c r="C118" s="93"/>
      <c r="D118" s="66"/>
      <c r="E118" s="144"/>
      <c r="F118" s="67"/>
      <c r="G118" s="154"/>
      <c r="H118" s="67"/>
      <c r="I118" s="63"/>
    </row>
    <row r="119" spans="1:9" x14ac:dyDescent="0.25">
      <c r="A119" s="41" t="s">
        <v>178</v>
      </c>
      <c r="B119" s="65" t="s">
        <v>179</v>
      </c>
      <c r="C119" s="54">
        <f>D119*1*B13</f>
        <v>1773.4219999999998</v>
      </c>
      <c r="D119" s="52">
        <v>0.19</v>
      </c>
      <c r="E119" s="120">
        <v>0</v>
      </c>
      <c r="F119" s="43">
        <f>E119/1/B15</f>
        <v>0</v>
      </c>
      <c r="G119" s="153">
        <f>C119-E119</f>
        <v>1773.4219999999998</v>
      </c>
      <c r="H119" s="43">
        <f>D119-F119</f>
        <v>0.19</v>
      </c>
      <c r="I119" s="63"/>
    </row>
    <row r="120" spans="1:9" x14ac:dyDescent="0.25">
      <c r="A120" s="38" t="s">
        <v>74</v>
      </c>
      <c r="B120" s="94"/>
      <c r="C120" s="95"/>
      <c r="D120" s="55"/>
      <c r="E120" s="143"/>
      <c r="F120" s="39"/>
      <c r="G120" s="152"/>
      <c r="H120" s="39"/>
      <c r="I120" s="63"/>
    </row>
    <row r="121" spans="1:9" x14ac:dyDescent="0.25">
      <c r="A121" s="41" t="s">
        <v>191</v>
      </c>
      <c r="B121" s="65" t="s">
        <v>179</v>
      </c>
      <c r="C121" s="54">
        <f>D121*1*B13</f>
        <v>6346.9840000000004</v>
      </c>
      <c r="D121" s="52">
        <v>0.68</v>
      </c>
      <c r="E121" s="120">
        <v>0</v>
      </c>
      <c r="F121" s="43">
        <f>E121/1/B15</f>
        <v>0</v>
      </c>
      <c r="G121" s="153">
        <f>C121-E121</f>
        <v>6346.9840000000004</v>
      </c>
      <c r="H121" s="43">
        <f>D121-F121</f>
        <v>0.68</v>
      </c>
      <c r="I121" s="63"/>
    </row>
    <row r="122" spans="1:9" x14ac:dyDescent="0.25">
      <c r="A122" s="46" t="s">
        <v>192</v>
      </c>
      <c r="B122" s="92"/>
      <c r="C122" s="93"/>
      <c r="D122" s="66"/>
      <c r="E122" s="144"/>
      <c r="F122" s="67"/>
      <c r="G122" s="154"/>
      <c r="H122" s="67"/>
      <c r="I122" s="63"/>
    </row>
    <row r="123" spans="1:9" x14ac:dyDescent="0.25">
      <c r="A123" s="41" t="s">
        <v>180</v>
      </c>
      <c r="B123" s="58"/>
      <c r="C123" s="54">
        <f>C109+C112+C119+C121+C115+C117</f>
        <v>88484.423999999999</v>
      </c>
      <c r="D123" s="43">
        <f>D109+D112+D119+D121+D115+D117</f>
        <v>9.4799999999999986</v>
      </c>
      <c r="E123" s="120">
        <f>E109+E112+E119+E121+E115+E117</f>
        <v>167902.492</v>
      </c>
      <c r="F123" s="43">
        <f>F109+F112+F119+F121+F115+F117</f>
        <v>17.988653281621634</v>
      </c>
      <c r="G123" s="153">
        <f>C123-E123</f>
        <v>-79418.067999999999</v>
      </c>
      <c r="H123" s="43">
        <f>D123-F123</f>
        <v>-8.5086532816216351</v>
      </c>
      <c r="I123" s="63"/>
    </row>
    <row r="124" spans="1:9" ht="15.75" thickBot="1" x14ac:dyDescent="0.3">
      <c r="A124" s="59" t="s">
        <v>181</v>
      </c>
      <c r="B124" s="60"/>
      <c r="C124" s="104"/>
      <c r="D124" s="105"/>
      <c r="E124" s="147"/>
      <c r="F124" s="105"/>
      <c r="G124" s="104"/>
      <c r="H124" s="105"/>
      <c r="I124" s="106"/>
    </row>
    <row r="125" spans="1:9" x14ac:dyDescent="0.25">
      <c r="A125" s="107" t="s">
        <v>126</v>
      </c>
      <c r="B125" s="108"/>
      <c r="C125" s="109">
        <f>C107+C123</f>
        <v>319775.98800000001</v>
      </c>
      <c r="D125" s="99">
        <f>D107+D123</f>
        <v>34.26</v>
      </c>
      <c r="E125" s="148">
        <f>E107+E123</f>
        <v>393653.94199999998</v>
      </c>
      <c r="F125" s="99">
        <f>F107+F123</f>
        <v>42.175099316462749</v>
      </c>
      <c r="G125" s="155">
        <f>G107+G123</f>
        <v>-73877.953999999998</v>
      </c>
      <c r="H125" s="100">
        <f>D125-F125</f>
        <v>-7.9150993164627508</v>
      </c>
      <c r="I125" s="110"/>
    </row>
    <row r="126" spans="1:9" ht="15.75" thickBot="1" x14ac:dyDescent="0.3">
      <c r="A126" s="59"/>
      <c r="B126" s="60"/>
      <c r="C126" s="59"/>
      <c r="D126" s="61"/>
      <c r="E126" s="149"/>
      <c r="F126" s="61"/>
      <c r="G126" s="59"/>
      <c r="H126" s="61"/>
      <c r="I126" s="106"/>
    </row>
    <row r="127" spans="1:9" s="111" customFormat="1" x14ac:dyDescent="0.25">
      <c r="A127" s="72"/>
      <c r="B127" s="72"/>
      <c r="C127" s="71"/>
      <c r="D127" s="72"/>
      <c r="E127" s="73"/>
      <c r="F127" s="63"/>
      <c r="H127" s="112"/>
      <c r="I127" s="113"/>
    </row>
    <row r="128" spans="1:9" x14ac:dyDescent="0.25">
      <c r="A128" s="5"/>
      <c r="B128" s="5"/>
      <c r="C128" s="5"/>
      <c r="D128" s="34"/>
      <c r="E128" s="150"/>
      <c r="F128" s="5"/>
      <c r="G128" s="5"/>
      <c r="H128" s="5"/>
      <c r="I128" s="34"/>
    </row>
    <row r="129" spans="1:9" ht="15.75" x14ac:dyDescent="0.25">
      <c r="A129" s="3" t="s">
        <v>228</v>
      </c>
      <c r="B129" s="3"/>
      <c r="C129" s="3"/>
      <c r="D129" s="34"/>
      <c r="E129" s="151"/>
      <c r="F129" s="3"/>
      <c r="G129" s="3"/>
      <c r="H129" s="3"/>
      <c r="I129" s="40"/>
    </row>
    <row r="130" spans="1:9" x14ac:dyDescent="0.25">
      <c r="A130" s="5"/>
      <c r="B130" s="167"/>
      <c r="C130" s="168">
        <f>C125-G132</f>
        <v>316419.98600000003</v>
      </c>
      <c r="D130" s="169"/>
      <c r="E130" s="170"/>
      <c r="F130" s="167" t="s">
        <v>132</v>
      </c>
      <c r="G130" s="168">
        <f>G89+G101+280.014+G117+G119+G121</f>
        <v>12880.644</v>
      </c>
      <c r="H130" s="167"/>
      <c r="I130" s="169"/>
    </row>
    <row r="131" spans="1:9" x14ac:dyDescent="0.25">
      <c r="B131" s="159"/>
      <c r="C131" s="159"/>
      <c r="D131" s="159"/>
      <c r="E131" s="159"/>
      <c r="F131" s="159" t="s">
        <v>128</v>
      </c>
      <c r="G131" s="170">
        <f>G109</f>
        <v>-90114.6</v>
      </c>
      <c r="H131" s="159"/>
      <c r="I131" s="159"/>
    </row>
    <row r="132" spans="1:9" x14ac:dyDescent="0.25">
      <c r="B132" s="159"/>
      <c r="C132" s="159"/>
      <c r="D132" s="159"/>
      <c r="E132" s="159"/>
      <c r="F132" s="159" t="s">
        <v>111</v>
      </c>
      <c r="G132" s="171">
        <f>G95+56</f>
        <v>3356.0020000000004</v>
      </c>
      <c r="H132" s="159"/>
      <c r="I132" s="159"/>
    </row>
    <row r="133" spans="1:9" x14ac:dyDescent="0.25">
      <c r="B133" s="159"/>
      <c r="C133" s="160"/>
      <c r="D133" s="159"/>
      <c r="E133" s="159"/>
      <c r="F133" s="159"/>
      <c r="G133" s="171">
        <f>G130+G132+G131</f>
        <v>-73877.953999999998</v>
      </c>
      <c r="H133" s="159"/>
      <c r="I133" s="159"/>
    </row>
    <row r="134" spans="1:9" x14ac:dyDescent="0.25">
      <c r="B134" s="159"/>
      <c r="C134" s="159"/>
      <c r="D134" s="159"/>
      <c r="E134" s="159"/>
      <c r="F134" s="159"/>
      <c r="G134" s="159"/>
      <c r="H134" s="159"/>
      <c r="I134" s="159"/>
    </row>
    <row r="135" spans="1:9" x14ac:dyDescent="0.25">
      <c r="B135" s="159"/>
      <c r="C135" s="160"/>
      <c r="D135" s="159"/>
      <c r="E135" s="159"/>
      <c r="F135" s="159" t="s">
        <v>122</v>
      </c>
      <c r="G135" s="160">
        <f>G130+G131</f>
        <v>-77233.956000000006</v>
      </c>
      <c r="H135" s="159"/>
      <c r="I135" s="159"/>
    </row>
    <row r="136" spans="1:9" x14ac:dyDescent="0.25">
      <c r="A136" s="123"/>
      <c r="B136" s="156"/>
      <c r="C136" s="156"/>
      <c r="D136" s="156"/>
      <c r="E136" s="156"/>
      <c r="F136" s="156" t="s">
        <v>199</v>
      </c>
      <c r="G136" s="161">
        <f>G135</f>
        <v>-77233.956000000006</v>
      </c>
      <c r="H136" s="156"/>
      <c r="I136" s="156"/>
    </row>
    <row r="137" spans="1:9" x14ac:dyDescent="0.25">
      <c r="A137" s="74"/>
      <c r="B137" s="162"/>
      <c r="C137" s="163"/>
      <c r="D137" s="162"/>
      <c r="E137" s="163"/>
      <c r="F137" s="159"/>
      <c r="G137" s="159"/>
      <c r="H137" s="156"/>
      <c r="I137" s="156"/>
    </row>
    <row r="138" spans="1:9" x14ac:dyDescent="0.25">
      <c r="A138" s="74"/>
      <c r="B138" s="162"/>
      <c r="C138" s="163"/>
      <c r="D138" s="162"/>
      <c r="E138" s="163"/>
      <c r="F138" s="164"/>
      <c r="G138" s="165"/>
      <c r="H138" s="156"/>
      <c r="I138" s="156"/>
    </row>
    <row r="139" spans="1:9" x14ac:dyDescent="0.25">
      <c r="A139" s="74"/>
      <c r="B139" s="162"/>
      <c r="C139" s="163"/>
      <c r="D139" s="166"/>
      <c r="E139" s="163"/>
      <c r="F139" s="164" t="s">
        <v>198</v>
      </c>
      <c r="G139" s="161"/>
      <c r="H139" s="156"/>
      <c r="I139" s="156"/>
    </row>
    <row r="140" spans="1:9" x14ac:dyDescent="0.25">
      <c r="A140" s="74"/>
      <c r="B140" s="162"/>
      <c r="C140" s="163"/>
      <c r="D140" s="166"/>
      <c r="E140" s="163"/>
      <c r="F140" s="164"/>
      <c r="G140" s="156"/>
      <c r="H140" s="156"/>
      <c r="I140" s="156"/>
    </row>
    <row r="141" spans="1:9" x14ac:dyDescent="0.25">
      <c r="A141" s="74"/>
      <c r="B141" s="74"/>
      <c r="C141" s="75"/>
      <c r="D141" s="76"/>
      <c r="E141" s="75"/>
      <c r="F141" s="127"/>
      <c r="G141" s="126"/>
      <c r="H141" s="123"/>
      <c r="I141" s="123"/>
    </row>
    <row r="142" spans="1:9" x14ac:dyDescent="0.25">
      <c r="A142" s="74"/>
      <c r="B142" s="74"/>
      <c r="C142" s="75"/>
      <c r="D142" s="76"/>
      <c r="E142" s="73"/>
      <c r="F142" s="125"/>
      <c r="G142" s="123"/>
      <c r="H142" s="123"/>
      <c r="I142" s="123"/>
    </row>
    <row r="143" spans="1:9" x14ac:dyDescent="0.25">
      <c r="A143" s="74"/>
      <c r="B143" s="74"/>
      <c r="C143" s="75"/>
      <c r="D143" s="74"/>
      <c r="E143" s="73"/>
      <c r="F143" s="125"/>
      <c r="G143" s="124"/>
      <c r="H143" s="125"/>
      <c r="I143" s="123"/>
    </row>
    <row r="144" spans="1:9" x14ac:dyDescent="0.25">
      <c r="A144" s="74"/>
      <c r="B144" s="74"/>
      <c r="C144" s="75"/>
      <c r="D144" s="76"/>
      <c r="E144" s="75"/>
      <c r="F144" s="127"/>
      <c r="G144" s="123"/>
      <c r="H144" s="123"/>
      <c r="I144" s="123"/>
    </row>
    <row r="145" spans="1:9" x14ac:dyDescent="0.25">
      <c r="A145" s="74"/>
      <c r="B145" s="74"/>
      <c r="C145" s="75"/>
      <c r="D145" s="74"/>
      <c r="E145" s="73"/>
      <c r="F145" s="125"/>
      <c r="G145" s="126"/>
      <c r="H145" s="123"/>
      <c r="I145" s="123"/>
    </row>
    <row r="146" spans="1:9" x14ac:dyDescent="0.25">
      <c r="A146" s="74"/>
      <c r="B146" s="74"/>
      <c r="C146" s="75"/>
      <c r="D146" s="76"/>
      <c r="E146" s="73"/>
      <c r="F146" s="125"/>
      <c r="G146" s="123"/>
      <c r="H146" s="123"/>
      <c r="I146" s="123"/>
    </row>
    <row r="147" spans="1:9" x14ac:dyDescent="0.25">
      <c r="A147" s="74"/>
      <c r="B147" s="74"/>
      <c r="C147" s="75"/>
      <c r="D147" s="76"/>
      <c r="E147" s="73"/>
      <c r="F147" s="125"/>
      <c r="G147" s="126"/>
      <c r="H147" s="123"/>
      <c r="I147" s="123"/>
    </row>
    <row r="148" spans="1:9" x14ac:dyDescent="0.25">
      <c r="A148" s="74"/>
      <c r="B148" s="74"/>
      <c r="C148" s="75"/>
      <c r="D148" s="76"/>
      <c r="E148" s="75"/>
      <c r="F148" s="125"/>
      <c r="G148" s="123"/>
      <c r="H148" s="123"/>
      <c r="I148" s="123"/>
    </row>
    <row r="149" spans="1:9" x14ac:dyDescent="0.25">
      <c r="A149" s="78"/>
      <c r="B149" s="78"/>
      <c r="C149" s="78"/>
      <c r="D149" s="78"/>
      <c r="E149" s="128"/>
      <c r="F149" s="129"/>
      <c r="G149" s="123"/>
      <c r="H149" s="123"/>
      <c r="I149" s="123"/>
    </row>
    <row r="150" spans="1:9" x14ac:dyDescent="0.25">
      <c r="A150" s="123"/>
      <c r="B150" s="123"/>
      <c r="C150" s="123"/>
      <c r="D150" s="123"/>
      <c r="E150" s="123"/>
      <c r="F150" s="123"/>
      <c r="G150" s="126"/>
      <c r="H150" s="123"/>
      <c r="I150" s="123"/>
    </row>
    <row r="151" spans="1:9" x14ac:dyDescent="0.25">
      <c r="F151" s="68"/>
      <c r="G151" s="68"/>
      <c r="H151" s="68"/>
      <c r="I151" s="68"/>
    </row>
    <row r="152" spans="1:9" x14ac:dyDescent="0.25">
      <c r="F152" s="68"/>
      <c r="G152" s="68"/>
      <c r="H152" s="68"/>
      <c r="I152" s="68"/>
    </row>
    <row r="153" spans="1:9" x14ac:dyDescent="0.25">
      <c r="F153" s="68"/>
      <c r="G153" s="69"/>
      <c r="H153" s="68"/>
      <c r="I153" s="68"/>
    </row>
    <row r="154" spans="1:9" x14ac:dyDescent="0.25">
      <c r="F154" s="68"/>
      <c r="G154" s="69"/>
      <c r="H154" s="68"/>
      <c r="I154" s="68"/>
    </row>
    <row r="155" spans="1:9" x14ac:dyDescent="0.25">
      <c r="F155" s="68"/>
      <c r="G155" s="69"/>
      <c r="H155" s="68"/>
      <c r="I155" s="68"/>
    </row>
    <row r="156" spans="1:9" x14ac:dyDescent="0.25">
      <c r="F156" s="68"/>
      <c r="G156" s="68"/>
      <c r="H156" s="68"/>
      <c r="I156" s="68"/>
    </row>
    <row r="157" spans="1:9" x14ac:dyDescent="0.25">
      <c r="F157" s="68"/>
      <c r="G157" s="68"/>
      <c r="H157" s="68"/>
      <c r="I157" s="68"/>
    </row>
    <row r="158" spans="1:9" x14ac:dyDescent="0.25">
      <c r="F158" s="68"/>
      <c r="G158" s="68"/>
      <c r="H158" s="68"/>
      <c r="I158" s="68"/>
    </row>
    <row r="159" spans="1:9" x14ac:dyDescent="0.25">
      <c r="F159" s="68"/>
      <c r="G159" s="68"/>
      <c r="H159" s="68"/>
      <c r="I159" s="68"/>
    </row>
    <row r="160" spans="1:9" x14ac:dyDescent="0.25">
      <c r="F160" s="68"/>
      <c r="G160" s="68"/>
      <c r="H160" s="68"/>
      <c r="I160" s="68"/>
    </row>
    <row r="161" spans="6:9" x14ac:dyDescent="0.25">
      <c r="F161" s="68"/>
      <c r="G161" s="68"/>
      <c r="H161" s="68"/>
      <c r="I161" s="68"/>
    </row>
    <row r="162" spans="6:9" x14ac:dyDescent="0.25">
      <c r="F162" s="68"/>
      <c r="G162" s="68"/>
      <c r="H162" s="68"/>
      <c r="I162" s="68"/>
    </row>
    <row r="163" spans="6:9" x14ac:dyDescent="0.25">
      <c r="F163" s="68"/>
      <c r="G163" s="69"/>
      <c r="H163" s="70"/>
      <c r="I163" s="68"/>
    </row>
    <row r="164" spans="6:9" x14ac:dyDescent="0.25">
      <c r="F164" s="68"/>
      <c r="G164" s="68"/>
      <c r="H164" s="68"/>
      <c r="I164" s="68"/>
    </row>
    <row r="165" spans="6:9" x14ac:dyDescent="0.25">
      <c r="F165" s="68"/>
      <c r="G165" s="70"/>
      <c r="H165" s="68"/>
      <c r="I165" s="68"/>
    </row>
    <row r="166" spans="6:9" x14ac:dyDescent="0.25">
      <c r="F166" s="68"/>
      <c r="G166" s="68"/>
      <c r="H166" s="68"/>
      <c r="I166" s="68"/>
    </row>
  </sheetData>
  <pageMargins left="0" right="0" top="0" bottom="0" header="0.31496062992125984" footer="0.31496062992125984"/>
  <pageSetup paperSize="9" scale="36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62"/>
  <sheetViews>
    <sheetView zoomScaleNormal="100" workbookViewId="0">
      <selection activeCell="C22" sqref="C22"/>
    </sheetView>
  </sheetViews>
  <sheetFormatPr defaultColWidth="11.5703125" defaultRowHeight="15" x14ac:dyDescent="0.25"/>
  <cols>
    <col min="1" max="1" width="43" style="77" customWidth="1"/>
    <col min="2" max="2" width="42.85546875" style="77" customWidth="1"/>
    <col min="3" max="3" width="12.5703125" style="77" bestFit="1" customWidth="1"/>
    <col min="4" max="4" width="11.28515625" style="77" customWidth="1"/>
    <col min="5" max="5" width="14.28515625" style="77" customWidth="1"/>
    <col min="6" max="6" width="12.140625" style="77" customWidth="1"/>
    <col min="7" max="7" width="15" style="77" customWidth="1"/>
    <col min="8" max="8" width="11.42578125" style="77" customWidth="1"/>
    <col min="9" max="9" width="12.7109375" style="77" customWidth="1"/>
    <col min="10" max="10" width="4.140625" style="77" customWidth="1"/>
    <col min="11" max="11" width="35.5703125" style="77" customWidth="1"/>
    <col min="12" max="14" width="12.5703125" style="77" customWidth="1"/>
    <col min="15" max="15" width="10.28515625" style="77" customWidth="1"/>
    <col min="16" max="16" width="11.42578125" style="77" customWidth="1"/>
    <col min="17" max="18" width="10.28515625" style="77" customWidth="1"/>
    <col min="19" max="19" width="11.140625" style="77" customWidth="1"/>
    <col min="20" max="20" width="13" style="77" customWidth="1"/>
    <col min="21" max="23" width="10.28515625" style="77" customWidth="1"/>
    <col min="24" max="24" width="13.85546875" style="77" customWidth="1"/>
    <col min="25" max="25" width="11.28515625" style="77" customWidth="1"/>
    <col min="26" max="250" width="11.5703125" style="77"/>
    <col min="251" max="251" width="23.140625" style="77" customWidth="1"/>
    <col min="252" max="252" width="42.85546875" style="77" customWidth="1"/>
    <col min="253" max="253" width="11.5703125" style="77"/>
    <col min="254" max="254" width="11.28515625" style="77" customWidth="1"/>
    <col min="255" max="255" width="12.85546875" style="77" customWidth="1"/>
    <col min="256" max="256" width="12.140625" style="77" customWidth="1"/>
    <col min="257" max="257" width="11.7109375" style="77" customWidth="1"/>
    <col min="258" max="258" width="11.42578125" style="77" customWidth="1"/>
    <col min="259" max="259" width="12.7109375" style="77" customWidth="1"/>
    <col min="260" max="260" width="4.140625" style="77" customWidth="1"/>
    <col min="261" max="261" width="35.5703125" style="77" customWidth="1"/>
    <col min="262" max="262" width="12.5703125" style="77" customWidth="1"/>
    <col min="263" max="263" width="12.28515625" style="77" customWidth="1"/>
    <col min="264" max="264" width="12.85546875" style="77" customWidth="1"/>
    <col min="265" max="265" width="11.140625" style="77" customWidth="1"/>
    <col min="266" max="266" width="12.42578125" style="77" customWidth="1"/>
    <col min="267" max="267" width="11.42578125" style="77" customWidth="1"/>
    <col min="268" max="268" width="13.5703125" style="77" customWidth="1"/>
    <col min="269" max="506" width="11.5703125" style="77"/>
    <col min="507" max="507" width="23.140625" style="77" customWidth="1"/>
    <col min="508" max="508" width="42.85546875" style="77" customWidth="1"/>
    <col min="509" max="509" width="11.5703125" style="77"/>
    <col min="510" max="510" width="11.28515625" style="77" customWidth="1"/>
    <col min="511" max="511" width="12.85546875" style="77" customWidth="1"/>
    <col min="512" max="512" width="12.140625" style="77" customWidth="1"/>
    <col min="513" max="513" width="11.7109375" style="77" customWidth="1"/>
    <col min="514" max="514" width="11.42578125" style="77" customWidth="1"/>
    <col min="515" max="515" width="12.7109375" style="77" customWidth="1"/>
    <col min="516" max="516" width="4.140625" style="77" customWidth="1"/>
    <col min="517" max="517" width="35.5703125" style="77" customWidth="1"/>
    <col min="518" max="518" width="12.5703125" style="77" customWidth="1"/>
    <col min="519" max="519" width="12.28515625" style="77" customWidth="1"/>
    <col min="520" max="520" width="12.85546875" style="77" customWidth="1"/>
    <col min="521" max="521" width="11.140625" style="77" customWidth="1"/>
    <col min="522" max="522" width="12.42578125" style="77" customWidth="1"/>
    <col min="523" max="523" width="11.42578125" style="77" customWidth="1"/>
    <col min="524" max="524" width="13.5703125" style="77" customWidth="1"/>
    <col min="525" max="762" width="11.5703125" style="77"/>
    <col min="763" max="763" width="23.140625" style="77" customWidth="1"/>
    <col min="764" max="764" width="42.85546875" style="77" customWidth="1"/>
    <col min="765" max="765" width="11.5703125" style="77"/>
    <col min="766" max="766" width="11.28515625" style="77" customWidth="1"/>
    <col min="767" max="767" width="12.85546875" style="77" customWidth="1"/>
    <col min="768" max="768" width="12.140625" style="77" customWidth="1"/>
    <col min="769" max="769" width="11.7109375" style="77" customWidth="1"/>
    <col min="770" max="770" width="11.42578125" style="77" customWidth="1"/>
    <col min="771" max="771" width="12.7109375" style="77" customWidth="1"/>
    <col min="772" max="772" width="4.140625" style="77" customWidth="1"/>
    <col min="773" max="773" width="35.5703125" style="77" customWidth="1"/>
    <col min="774" max="774" width="12.5703125" style="77" customWidth="1"/>
    <col min="775" max="775" width="12.28515625" style="77" customWidth="1"/>
    <col min="776" max="776" width="12.85546875" style="77" customWidth="1"/>
    <col min="777" max="777" width="11.140625" style="77" customWidth="1"/>
    <col min="778" max="778" width="12.42578125" style="77" customWidth="1"/>
    <col min="779" max="779" width="11.42578125" style="77" customWidth="1"/>
    <col min="780" max="780" width="13.5703125" style="77" customWidth="1"/>
    <col min="781" max="1018" width="11.5703125" style="77"/>
    <col min="1019" max="1019" width="23.140625" style="77" customWidth="1"/>
    <col min="1020" max="1020" width="42.85546875" style="77" customWidth="1"/>
    <col min="1021" max="1021" width="11.5703125" style="77"/>
    <col min="1022" max="1022" width="11.28515625" style="77" customWidth="1"/>
    <col min="1023" max="1023" width="12.85546875" style="77" customWidth="1"/>
    <col min="1024" max="1024" width="12.140625" style="77" customWidth="1"/>
    <col min="1025" max="1025" width="11.7109375" style="77" customWidth="1"/>
    <col min="1026" max="1026" width="11.42578125" style="77" customWidth="1"/>
    <col min="1027" max="1027" width="12.7109375" style="77" customWidth="1"/>
    <col min="1028" max="1028" width="4.140625" style="77" customWidth="1"/>
    <col min="1029" max="1029" width="35.5703125" style="77" customWidth="1"/>
    <col min="1030" max="1030" width="12.5703125" style="77" customWidth="1"/>
    <col min="1031" max="1031" width="12.28515625" style="77" customWidth="1"/>
    <col min="1032" max="1032" width="12.85546875" style="77" customWidth="1"/>
    <col min="1033" max="1033" width="11.140625" style="77" customWidth="1"/>
    <col min="1034" max="1034" width="12.42578125" style="77" customWidth="1"/>
    <col min="1035" max="1035" width="11.42578125" style="77" customWidth="1"/>
    <col min="1036" max="1036" width="13.5703125" style="77" customWidth="1"/>
    <col min="1037" max="1274" width="11.5703125" style="77"/>
    <col min="1275" max="1275" width="23.140625" style="77" customWidth="1"/>
    <col min="1276" max="1276" width="42.85546875" style="77" customWidth="1"/>
    <col min="1277" max="1277" width="11.5703125" style="77"/>
    <col min="1278" max="1278" width="11.28515625" style="77" customWidth="1"/>
    <col min="1279" max="1279" width="12.85546875" style="77" customWidth="1"/>
    <col min="1280" max="1280" width="12.140625" style="77" customWidth="1"/>
    <col min="1281" max="1281" width="11.7109375" style="77" customWidth="1"/>
    <col min="1282" max="1282" width="11.42578125" style="77" customWidth="1"/>
    <col min="1283" max="1283" width="12.7109375" style="77" customWidth="1"/>
    <col min="1284" max="1284" width="4.140625" style="77" customWidth="1"/>
    <col min="1285" max="1285" width="35.5703125" style="77" customWidth="1"/>
    <col min="1286" max="1286" width="12.5703125" style="77" customWidth="1"/>
    <col min="1287" max="1287" width="12.28515625" style="77" customWidth="1"/>
    <col min="1288" max="1288" width="12.85546875" style="77" customWidth="1"/>
    <col min="1289" max="1289" width="11.140625" style="77" customWidth="1"/>
    <col min="1290" max="1290" width="12.42578125" style="77" customWidth="1"/>
    <col min="1291" max="1291" width="11.42578125" style="77" customWidth="1"/>
    <col min="1292" max="1292" width="13.5703125" style="77" customWidth="1"/>
    <col min="1293" max="1530" width="11.5703125" style="77"/>
    <col min="1531" max="1531" width="23.140625" style="77" customWidth="1"/>
    <col min="1532" max="1532" width="42.85546875" style="77" customWidth="1"/>
    <col min="1533" max="1533" width="11.5703125" style="77"/>
    <col min="1534" max="1534" width="11.28515625" style="77" customWidth="1"/>
    <col min="1535" max="1535" width="12.85546875" style="77" customWidth="1"/>
    <col min="1536" max="1536" width="12.140625" style="77" customWidth="1"/>
    <col min="1537" max="1537" width="11.7109375" style="77" customWidth="1"/>
    <col min="1538" max="1538" width="11.42578125" style="77" customWidth="1"/>
    <col min="1539" max="1539" width="12.7109375" style="77" customWidth="1"/>
    <col min="1540" max="1540" width="4.140625" style="77" customWidth="1"/>
    <col min="1541" max="1541" width="35.5703125" style="77" customWidth="1"/>
    <col min="1542" max="1542" width="12.5703125" style="77" customWidth="1"/>
    <col min="1543" max="1543" width="12.28515625" style="77" customWidth="1"/>
    <col min="1544" max="1544" width="12.85546875" style="77" customWidth="1"/>
    <col min="1545" max="1545" width="11.140625" style="77" customWidth="1"/>
    <col min="1546" max="1546" width="12.42578125" style="77" customWidth="1"/>
    <col min="1547" max="1547" width="11.42578125" style="77" customWidth="1"/>
    <col min="1548" max="1548" width="13.5703125" style="77" customWidth="1"/>
    <col min="1549" max="1786" width="11.5703125" style="77"/>
    <col min="1787" max="1787" width="23.140625" style="77" customWidth="1"/>
    <col min="1788" max="1788" width="42.85546875" style="77" customWidth="1"/>
    <col min="1789" max="1789" width="11.5703125" style="77"/>
    <col min="1790" max="1790" width="11.28515625" style="77" customWidth="1"/>
    <col min="1791" max="1791" width="12.85546875" style="77" customWidth="1"/>
    <col min="1792" max="1792" width="12.140625" style="77" customWidth="1"/>
    <col min="1793" max="1793" width="11.7109375" style="77" customWidth="1"/>
    <col min="1794" max="1794" width="11.42578125" style="77" customWidth="1"/>
    <col min="1795" max="1795" width="12.7109375" style="77" customWidth="1"/>
    <col min="1796" max="1796" width="4.140625" style="77" customWidth="1"/>
    <col min="1797" max="1797" width="35.5703125" style="77" customWidth="1"/>
    <col min="1798" max="1798" width="12.5703125" style="77" customWidth="1"/>
    <col min="1799" max="1799" width="12.28515625" style="77" customWidth="1"/>
    <col min="1800" max="1800" width="12.85546875" style="77" customWidth="1"/>
    <col min="1801" max="1801" width="11.140625" style="77" customWidth="1"/>
    <col min="1802" max="1802" width="12.42578125" style="77" customWidth="1"/>
    <col min="1803" max="1803" width="11.42578125" style="77" customWidth="1"/>
    <col min="1804" max="1804" width="13.5703125" style="77" customWidth="1"/>
    <col min="1805" max="2042" width="11.5703125" style="77"/>
    <col min="2043" max="2043" width="23.140625" style="77" customWidth="1"/>
    <col min="2044" max="2044" width="42.85546875" style="77" customWidth="1"/>
    <col min="2045" max="2045" width="11.5703125" style="77"/>
    <col min="2046" max="2046" width="11.28515625" style="77" customWidth="1"/>
    <col min="2047" max="2047" width="12.85546875" style="77" customWidth="1"/>
    <col min="2048" max="2048" width="12.140625" style="77" customWidth="1"/>
    <col min="2049" max="2049" width="11.7109375" style="77" customWidth="1"/>
    <col min="2050" max="2050" width="11.42578125" style="77" customWidth="1"/>
    <col min="2051" max="2051" width="12.7109375" style="77" customWidth="1"/>
    <col min="2052" max="2052" width="4.140625" style="77" customWidth="1"/>
    <col min="2053" max="2053" width="35.5703125" style="77" customWidth="1"/>
    <col min="2054" max="2054" width="12.5703125" style="77" customWidth="1"/>
    <col min="2055" max="2055" width="12.28515625" style="77" customWidth="1"/>
    <col min="2056" max="2056" width="12.85546875" style="77" customWidth="1"/>
    <col min="2057" max="2057" width="11.140625" style="77" customWidth="1"/>
    <col min="2058" max="2058" width="12.42578125" style="77" customWidth="1"/>
    <col min="2059" max="2059" width="11.42578125" style="77" customWidth="1"/>
    <col min="2060" max="2060" width="13.5703125" style="77" customWidth="1"/>
    <col min="2061" max="2298" width="11.5703125" style="77"/>
    <col min="2299" max="2299" width="23.140625" style="77" customWidth="1"/>
    <col min="2300" max="2300" width="42.85546875" style="77" customWidth="1"/>
    <col min="2301" max="2301" width="11.5703125" style="77"/>
    <col min="2302" max="2302" width="11.28515625" style="77" customWidth="1"/>
    <col min="2303" max="2303" width="12.85546875" style="77" customWidth="1"/>
    <col min="2304" max="2304" width="12.140625" style="77" customWidth="1"/>
    <col min="2305" max="2305" width="11.7109375" style="77" customWidth="1"/>
    <col min="2306" max="2306" width="11.42578125" style="77" customWidth="1"/>
    <col min="2307" max="2307" width="12.7109375" style="77" customWidth="1"/>
    <col min="2308" max="2308" width="4.140625" style="77" customWidth="1"/>
    <col min="2309" max="2309" width="35.5703125" style="77" customWidth="1"/>
    <col min="2310" max="2310" width="12.5703125" style="77" customWidth="1"/>
    <col min="2311" max="2311" width="12.28515625" style="77" customWidth="1"/>
    <col min="2312" max="2312" width="12.85546875" style="77" customWidth="1"/>
    <col min="2313" max="2313" width="11.140625" style="77" customWidth="1"/>
    <col min="2314" max="2314" width="12.42578125" style="77" customWidth="1"/>
    <col min="2315" max="2315" width="11.42578125" style="77" customWidth="1"/>
    <col min="2316" max="2316" width="13.5703125" style="77" customWidth="1"/>
    <col min="2317" max="2554" width="11.5703125" style="77"/>
    <col min="2555" max="2555" width="23.140625" style="77" customWidth="1"/>
    <col min="2556" max="2556" width="42.85546875" style="77" customWidth="1"/>
    <col min="2557" max="2557" width="11.5703125" style="77"/>
    <col min="2558" max="2558" width="11.28515625" style="77" customWidth="1"/>
    <col min="2559" max="2559" width="12.85546875" style="77" customWidth="1"/>
    <col min="2560" max="2560" width="12.140625" style="77" customWidth="1"/>
    <col min="2561" max="2561" width="11.7109375" style="77" customWidth="1"/>
    <col min="2562" max="2562" width="11.42578125" style="77" customWidth="1"/>
    <col min="2563" max="2563" width="12.7109375" style="77" customWidth="1"/>
    <col min="2564" max="2564" width="4.140625" style="77" customWidth="1"/>
    <col min="2565" max="2565" width="35.5703125" style="77" customWidth="1"/>
    <col min="2566" max="2566" width="12.5703125" style="77" customWidth="1"/>
    <col min="2567" max="2567" width="12.28515625" style="77" customWidth="1"/>
    <col min="2568" max="2568" width="12.85546875" style="77" customWidth="1"/>
    <col min="2569" max="2569" width="11.140625" style="77" customWidth="1"/>
    <col min="2570" max="2570" width="12.42578125" style="77" customWidth="1"/>
    <col min="2571" max="2571" width="11.42578125" style="77" customWidth="1"/>
    <col min="2572" max="2572" width="13.5703125" style="77" customWidth="1"/>
    <col min="2573" max="2810" width="11.5703125" style="77"/>
    <col min="2811" max="2811" width="23.140625" style="77" customWidth="1"/>
    <col min="2812" max="2812" width="42.85546875" style="77" customWidth="1"/>
    <col min="2813" max="2813" width="11.5703125" style="77"/>
    <col min="2814" max="2814" width="11.28515625" style="77" customWidth="1"/>
    <col min="2815" max="2815" width="12.85546875" style="77" customWidth="1"/>
    <col min="2816" max="2816" width="12.140625" style="77" customWidth="1"/>
    <col min="2817" max="2817" width="11.7109375" style="77" customWidth="1"/>
    <col min="2818" max="2818" width="11.42578125" style="77" customWidth="1"/>
    <col min="2819" max="2819" width="12.7109375" style="77" customWidth="1"/>
    <col min="2820" max="2820" width="4.140625" style="77" customWidth="1"/>
    <col min="2821" max="2821" width="35.5703125" style="77" customWidth="1"/>
    <col min="2822" max="2822" width="12.5703125" style="77" customWidth="1"/>
    <col min="2823" max="2823" width="12.28515625" style="77" customWidth="1"/>
    <col min="2824" max="2824" width="12.85546875" style="77" customWidth="1"/>
    <col min="2825" max="2825" width="11.140625" style="77" customWidth="1"/>
    <col min="2826" max="2826" width="12.42578125" style="77" customWidth="1"/>
    <col min="2827" max="2827" width="11.42578125" style="77" customWidth="1"/>
    <col min="2828" max="2828" width="13.5703125" style="77" customWidth="1"/>
    <col min="2829" max="3066" width="11.5703125" style="77"/>
    <col min="3067" max="3067" width="23.140625" style="77" customWidth="1"/>
    <col min="3068" max="3068" width="42.85546875" style="77" customWidth="1"/>
    <col min="3069" max="3069" width="11.5703125" style="77"/>
    <col min="3070" max="3070" width="11.28515625" style="77" customWidth="1"/>
    <col min="3071" max="3071" width="12.85546875" style="77" customWidth="1"/>
    <col min="3072" max="3072" width="12.140625" style="77" customWidth="1"/>
    <col min="3073" max="3073" width="11.7109375" style="77" customWidth="1"/>
    <col min="3074" max="3074" width="11.42578125" style="77" customWidth="1"/>
    <col min="3075" max="3075" width="12.7109375" style="77" customWidth="1"/>
    <col min="3076" max="3076" width="4.140625" style="77" customWidth="1"/>
    <col min="3077" max="3077" width="35.5703125" style="77" customWidth="1"/>
    <col min="3078" max="3078" width="12.5703125" style="77" customWidth="1"/>
    <col min="3079" max="3079" width="12.28515625" style="77" customWidth="1"/>
    <col min="3080" max="3080" width="12.85546875" style="77" customWidth="1"/>
    <col min="3081" max="3081" width="11.140625" style="77" customWidth="1"/>
    <col min="3082" max="3082" width="12.42578125" style="77" customWidth="1"/>
    <col min="3083" max="3083" width="11.42578125" style="77" customWidth="1"/>
    <col min="3084" max="3084" width="13.5703125" style="77" customWidth="1"/>
    <col min="3085" max="3322" width="11.5703125" style="77"/>
    <col min="3323" max="3323" width="23.140625" style="77" customWidth="1"/>
    <col min="3324" max="3324" width="42.85546875" style="77" customWidth="1"/>
    <col min="3325" max="3325" width="11.5703125" style="77"/>
    <col min="3326" max="3326" width="11.28515625" style="77" customWidth="1"/>
    <col min="3327" max="3327" width="12.85546875" style="77" customWidth="1"/>
    <col min="3328" max="3328" width="12.140625" style="77" customWidth="1"/>
    <col min="3329" max="3329" width="11.7109375" style="77" customWidth="1"/>
    <col min="3330" max="3330" width="11.42578125" style="77" customWidth="1"/>
    <col min="3331" max="3331" width="12.7109375" style="77" customWidth="1"/>
    <col min="3332" max="3332" width="4.140625" style="77" customWidth="1"/>
    <col min="3333" max="3333" width="35.5703125" style="77" customWidth="1"/>
    <col min="3334" max="3334" width="12.5703125" style="77" customWidth="1"/>
    <col min="3335" max="3335" width="12.28515625" style="77" customWidth="1"/>
    <col min="3336" max="3336" width="12.85546875" style="77" customWidth="1"/>
    <col min="3337" max="3337" width="11.140625" style="77" customWidth="1"/>
    <col min="3338" max="3338" width="12.42578125" style="77" customWidth="1"/>
    <col min="3339" max="3339" width="11.42578125" style="77" customWidth="1"/>
    <col min="3340" max="3340" width="13.5703125" style="77" customWidth="1"/>
    <col min="3341" max="3578" width="11.5703125" style="77"/>
    <col min="3579" max="3579" width="23.140625" style="77" customWidth="1"/>
    <col min="3580" max="3580" width="42.85546875" style="77" customWidth="1"/>
    <col min="3581" max="3581" width="11.5703125" style="77"/>
    <col min="3582" max="3582" width="11.28515625" style="77" customWidth="1"/>
    <col min="3583" max="3583" width="12.85546875" style="77" customWidth="1"/>
    <col min="3584" max="3584" width="12.140625" style="77" customWidth="1"/>
    <col min="3585" max="3585" width="11.7109375" style="77" customWidth="1"/>
    <col min="3586" max="3586" width="11.42578125" style="77" customWidth="1"/>
    <col min="3587" max="3587" width="12.7109375" style="77" customWidth="1"/>
    <col min="3588" max="3588" width="4.140625" style="77" customWidth="1"/>
    <col min="3589" max="3589" width="35.5703125" style="77" customWidth="1"/>
    <col min="3590" max="3590" width="12.5703125" style="77" customWidth="1"/>
    <col min="3591" max="3591" width="12.28515625" style="77" customWidth="1"/>
    <col min="3592" max="3592" width="12.85546875" style="77" customWidth="1"/>
    <col min="3593" max="3593" width="11.140625" style="77" customWidth="1"/>
    <col min="3594" max="3594" width="12.42578125" style="77" customWidth="1"/>
    <col min="3595" max="3595" width="11.42578125" style="77" customWidth="1"/>
    <col min="3596" max="3596" width="13.5703125" style="77" customWidth="1"/>
    <col min="3597" max="3834" width="11.5703125" style="77"/>
    <col min="3835" max="3835" width="23.140625" style="77" customWidth="1"/>
    <col min="3836" max="3836" width="42.85546875" style="77" customWidth="1"/>
    <col min="3837" max="3837" width="11.5703125" style="77"/>
    <col min="3838" max="3838" width="11.28515625" style="77" customWidth="1"/>
    <col min="3839" max="3839" width="12.85546875" style="77" customWidth="1"/>
    <col min="3840" max="3840" width="12.140625" style="77" customWidth="1"/>
    <col min="3841" max="3841" width="11.7109375" style="77" customWidth="1"/>
    <col min="3842" max="3842" width="11.42578125" style="77" customWidth="1"/>
    <col min="3843" max="3843" width="12.7109375" style="77" customWidth="1"/>
    <col min="3844" max="3844" width="4.140625" style="77" customWidth="1"/>
    <col min="3845" max="3845" width="35.5703125" style="77" customWidth="1"/>
    <col min="3846" max="3846" width="12.5703125" style="77" customWidth="1"/>
    <col min="3847" max="3847" width="12.28515625" style="77" customWidth="1"/>
    <col min="3848" max="3848" width="12.85546875" style="77" customWidth="1"/>
    <col min="3849" max="3849" width="11.140625" style="77" customWidth="1"/>
    <col min="3850" max="3850" width="12.42578125" style="77" customWidth="1"/>
    <col min="3851" max="3851" width="11.42578125" style="77" customWidth="1"/>
    <col min="3852" max="3852" width="13.5703125" style="77" customWidth="1"/>
    <col min="3853" max="4090" width="11.5703125" style="77"/>
    <col min="4091" max="4091" width="23.140625" style="77" customWidth="1"/>
    <col min="4092" max="4092" width="42.85546875" style="77" customWidth="1"/>
    <col min="4093" max="4093" width="11.5703125" style="77"/>
    <col min="4094" max="4094" width="11.28515625" style="77" customWidth="1"/>
    <col min="4095" max="4095" width="12.85546875" style="77" customWidth="1"/>
    <col min="4096" max="4096" width="12.140625" style="77" customWidth="1"/>
    <col min="4097" max="4097" width="11.7109375" style="77" customWidth="1"/>
    <col min="4098" max="4098" width="11.42578125" style="77" customWidth="1"/>
    <col min="4099" max="4099" width="12.7109375" style="77" customWidth="1"/>
    <col min="4100" max="4100" width="4.140625" style="77" customWidth="1"/>
    <col min="4101" max="4101" width="35.5703125" style="77" customWidth="1"/>
    <col min="4102" max="4102" width="12.5703125" style="77" customWidth="1"/>
    <col min="4103" max="4103" width="12.28515625" style="77" customWidth="1"/>
    <col min="4104" max="4104" width="12.85546875" style="77" customWidth="1"/>
    <col min="4105" max="4105" width="11.140625" style="77" customWidth="1"/>
    <col min="4106" max="4106" width="12.42578125" style="77" customWidth="1"/>
    <col min="4107" max="4107" width="11.42578125" style="77" customWidth="1"/>
    <col min="4108" max="4108" width="13.5703125" style="77" customWidth="1"/>
    <col min="4109" max="4346" width="11.5703125" style="77"/>
    <col min="4347" max="4347" width="23.140625" style="77" customWidth="1"/>
    <col min="4348" max="4348" width="42.85546875" style="77" customWidth="1"/>
    <col min="4349" max="4349" width="11.5703125" style="77"/>
    <col min="4350" max="4350" width="11.28515625" style="77" customWidth="1"/>
    <col min="4351" max="4351" width="12.85546875" style="77" customWidth="1"/>
    <col min="4352" max="4352" width="12.140625" style="77" customWidth="1"/>
    <col min="4353" max="4353" width="11.7109375" style="77" customWidth="1"/>
    <col min="4354" max="4354" width="11.42578125" style="77" customWidth="1"/>
    <col min="4355" max="4355" width="12.7109375" style="77" customWidth="1"/>
    <col min="4356" max="4356" width="4.140625" style="77" customWidth="1"/>
    <col min="4357" max="4357" width="35.5703125" style="77" customWidth="1"/>
    <col min="4358" max="4358" width="12.5703125" style="77" customWidth="1"/>
    <col min="4359" max="4359" width="12.28515625" style="77" customWidth="1"/>
    <col min="4360" max="4360" width="12.85546875" style="77" customWidth="1"/>
    <col min="4361" max="4361" width="11.140625" style="77" customWidth="1"/>
    <col min="4362" max="4362" width="12.42578125" style="77" customWidth="1"/>
    <col min="4363" max="4363" width="11.42578125" style="77" customWidth="1"/>
    <col min="4364" max="4364" width="13.5703125" style="77" customWidth="1"/>
    <col min="4365" max="4602" width="11.5703125" style="77"/>
    <col min="4603" max="4603" width="23.140625" style="77" customWidth="1"/>
    <col min="4604" max="4604" width="42.85546875" style="77" customWidth="1"/>
    <col min="4605" max="4605" width="11.5703125" style="77"/>
    <col min="4606" max="4606" width="11.28515625" style="77" customWidth="1"/>
    <col min="4607" max="4607" width="12.85546875" style="77" customWidth="1"/>
    <col min="4608" max="4608" width="12.140625" style="77" customWidth="1"/>
    <col min="4609" max="4609" width="11.7109375" style="77" customWidth="1"/>
    <col min="4610" max="4610" width="11.42578125" style="77" customWidth="1"/>
    <col min="4611" max="4611" width="12.7109375" style="77" customWidth="1"/>
    <col min="4612" max="4612" width="4.140625" style="77" customWidth="1"/>
    <col min="4613" max="4613" width="35.5703125" style="77" customWidth="1"/>
    <col min="4614" max="4614" width="12.5703125" style="77" customWidth="1"/>
    <col min="4615" max="4615" width="12.28515625" style="77" customWidth="1"/>
    <col min="4616" max="4616" width="12.85546875" style="77" customWidth="1"/>
    <col min="4617" max="4617" width="11.140625" style="77" customWidth="1"/>
    <col min="4618" max="4618" width="12.42578125" style="77" customWidth="1"/>
    <col min="4619" max="4619" width="11.42578125" style="77" customWidth="1"/>
    <col min="4620" max="4620" width="13.5703125" style="77" customWidth="1"/>
    <col min="4621" max="4858" width="11.5703125" style="77"/>
    <col min="4859" max="4859" width="23.140625" style="77" customWidth="1"/>
    <col min="4860" max="4860" width="42.85546875" style="77" customWidth="1"/>
    <col min="4861" max="4861" width="11.5703125" style="77"/>
    <col min="4862" max="4862" width="11.28515625" style="77" customWidth="1"/>
    <col min="4863" max="4863" width="12.85546875" style="77" customWidth="1"/>
    <col min="4864" max="4864" width="12.140625" style="77" customWidth="1"/>
    <col min="4865" max="4865" width="11.7109375" style="77" customWidth="1"/>
    <col min="4866" max="4866" width="11.42578125" style="77" customWidth="1"/>
    <col min="4867" max="4867" width="12.7109375" style="77" customWidth="1"/>
    <col min="4868" max="4868" width="4.140625" style="77" customWidth="1"/>
    <col min="4869" max="4869" width="35.5703125" style="77" customWidth="1"/>
    <col min="4870" max="4870" width="12.5703125" style="77" customWidth="1"/>
    <col min="4871" max="4871" width="12.28515625" style="77" customWidth="1"/>
    <col min="4872" max="4872" width="12.85546875" style="77" customWidth="1"/>
    <col min="4873" max="4873" width="11.140625" style="77" customWidth="1"/>
    <col min="4874" max="4874" width="12.42578125" style="77" customWidth="1"/>
    <col min="4875" max="4875" width="11.42578125" style="77" customWidth="1"/>
    <col min="4876" max="4876" width="13.5703125" style="77" customWidth="1"/>
    <col min="4877" max="5114" width="11.5703125" style="77"/>
    <col min="5115" max="5115" width="23.140625" style="77" customWidth="1"/>
    <col min="5116" max="5116" width="42.85546875" style="77" customWidth="1"/>
    <col min="5117" max="5117" width="11.5703125" style="77"/>
    <col min="5118" max="5118" width="11.28515625" style="77" customWidth="1"/>
    <col min="5119" max="5119" width="12.85546875" style="77" customWidth="1"/>
    <col min="5120" max="5120" width="12.140625" style="77" customWidth="1"/>
    <col min="5121" max="5121" width="11.7109375" style="77" customWidth="1"/>
    <col min="5122" max="5122" width="11.42578125" style="77" customWidth="1"/>
    <col min="5123" max="5123" width="12.7109375" style="77" customWidth="1"/>
    <col min="5124" max="5124" width="4.140625" style="77" customWidth="1"/>
    <col min="5125" max="5125" width="35.5703125" style="77" customWidth="1"/>
    <col min="5126" max="5126" width="12.5703125" style="77" customWidth="1"/>
    <col min="5127" max="5127" width="12.28515625" style="77" customWidth="1"/>
    <col min="5128" max="5128" width="12.85546875" style="77" customWidth="1"/>
    <col min="5129" max="5129" width="11.140625" style="77" customWidth="1"/>
    <col min="5130" max="5130" width="12.42578125" style="77" customWidth="1"/>
    <col min="5131" max="5131" width="11.42578125" style="77" customWidth="1"/>
    <col min="5132" max="5132" width="13.5703125" style="77" customWidth="1"/>
    <col min="5133" max="5370" width="11.5703125" style="77"/>
    <col min="5371" max="5371" width="23.140625" style="77" customWidth="1"/>
    <col min="5372" max="5372" width="42.85546875" style="77" customWidth="1"/>
    <col min="5373" max="5373" width="11.5703125" style="77"/>
    <col min="5374" max="5374" width="11.28515625" style="77" customWidth="1"/>
    <col min="5375" max="5375" width="12.85546875" style="77" customWidth="1"/>
    <col min="5376" max="5376" width="12.140625" style="77" customWidth="1"/>
    <col min="5377" max="5377" width="11.7109375" style="77" customWidth="1"/>
    <col min="5378" max="5378" width="11.42578125" style="77" customWidth="1"/>
    <col min="5379" max="5379" width="12.7109375" style="77" customWidth="1"/>
    <col min="5380" max="5380" width="4.140625" style="77" customWidth="1"/>
    <col min="5381" max="5381" width="35.5703125" style="77" customWidth="1"/>
    <col min="5382" max="5382" width="12.5703125" style="77" customWidth="1"/>
    <col min="5383" max="5383" width="12.28515625" style="77" customWidth="1"/>
    <col min="5384" max="5384" width="12.85546875" style="77" customWidth="1"/>
    <col min="5385" max="5385" width="11.140625" style="77" customWidth="1"/>
    <col min="5386" max="5386" width="12.42578125" style="77" customWidth="1"/>
    <col min="5387" max="5387" width="11.42578125" style="77" customWidth="1"/>
    <col min="5388" max="5388" width="13.5703125" style="77" customWidth="1"/>
    <col min="5389" max="5626" width="11.5703125" style="77"/>
    <col min="5627" max="5627" width="23.140625" style="77" customWidth="1"/>
    <col min="5628" max="5628" width="42.85546875" style="77" customWidth="1"/>
    <col min="5629" max="5629" width="11.5703125" style="77"/>
    <col min="5630" max="5630" width="11.28515625" style="77" customWidth="1"/>
    <col min="5631" max="5631" width="12.85546875" style="77" customWidth="1"/>
    <col min="5632" max="5632" width="12.140625" style="77" customWidth="1"/>
    <col min="5633" max="5633" width="11.7109375" style="77" customWidth="1"/>
    <col min="5634" max="5634" width="11.42578125" style="77" customWidth="1"/>
    <col min="5635" max="5635" width="12.7109375" style="77" customWidth="1"/>
    <col min="5636" max="5636" width="4.140625" style="77" customWidth="1"/>
    <col min="5637" max="5637" width="35.5703125" style="77" customWidth="1"/>
    <col min="5638" max="5638" width="12.5703125" style="77" customWidth="1"/>
    <col min="5639" max="5639" width="12.28515625" style="77" customWidth="1"/>
    <col min="5640" max="5640" width="12.85546875" style="77" customWidth="1"/>
    <col min="5641" max="5641" width="11.140625" style="77" customWidth="1"/>
    <col min="5642" max="5642" width="12.42578125" style="77" customWidth="1"/>
    <col min="5643" max="5643" width="11.42578125" style="77" customWidth="1"/>
    <col min="5644" max="5644" width="13.5703125" style="77" customWidth="1"/>
    <col min="5645" max="5882" width="11.5703125" style="77"/>
    <col min="5883" max="5883" width="23.140625" style="77" customWidth="1"/>
    <col min="5884" max="5884" width="42.85546875" style="77" customWidth="1"/>
    <col min="5885" max="5885" width="11.5703125" style="77"/>
    <col min="5886" max="5886" width="11.28515625" style="77" customWidth="1"/>
    <col min="5887" max="5887" width="12.85546875" style="77" customWidth="1"/>
    <col min="5888" max="5888" width="12.140625" style="77" customWidth="1"/>
    <col min="5889" max="5889" width="11.7109375" style="77" customWidth="1"/>
    <col min="5890" max="5890" width="11.42578125" style="77" customWidth="1"/>
    <col min="5891" max="5891" width="12.7109375" style="77" customWidth="1"/>
    <col min="5892" max="5892" width="4.140625" style="77" customWidth="1"/>
    <col min="5893" max="5893" width="35.5703125" style="77" customWidth="1"/>
    <col min="5894" max="5894" width="12.5703125" style="77" customWidth="1"/>
    <col min="5895" max="5895" width="12.28515625" style="77" customWidth="1"/>
    <col min="5896" max="5896" width="12.85546875" style="77" customWidth="1"/>
    <col min="5897" max="5897" width="11.140625" style="77" customWidth="1"/>
    <col min="5898" max="5898" width="12.42578125" style="77" customWidth="1"/>
    <col min="5899" max="5899" width="11.42578125" style="77" customWidth="1"/>
    <col min="5900" max="5900" width="13.5703125" style="77" customWidth="1"/>
    <col min="5901" max="6138" width="11.5703125" style="77"/>
    <col min="6139" max="6139" width="23.140625" style="77" customWidth="1"/>
    <col min="6140" max="6140" width="42.85546875" style="77" customWidth="1"/>
    <col min="6141" max="6141" width="11.5703125" style="77"/>
    <col min="6142" max="6142" width="11.28515625" style="77" customWidth="1"/>
    <col min="6143" max="6143" width="12.85546875" style="77" customWidth="1"/>
    <col min="6144" max="6144" width="12.140625" style="77" customWidth="1"/>
    <col min="6145" max="6145" width="11.7109375" style="77" customWidth="1"/>
    <col min="6146" max="6146" width="11.42578125" style="77" customWidth="1"/>
    <col min="6147" max="6147" width="12.7109375" style="77" customWidth="1"/>
    <col min="6148" max="6148" width="4.140625" style="77" customWidth="1"/>
    <col min="6149" max="6149" width="35.5703125" style="77" customWidth="1"/>
    <col min="6150" max="6150" width="12.5703125" style="77" customWidth="1"/>
    <col min="6151" max="6151" width="12.28515625" style="77" customWidth="1"/>
    <col min="6152" max="6152" width="12.85546875" style="77" customWidth="1"/>
    <col min="6153" max="6153" width="11.140625" style="77" customWidth="1"/>
    <col min="6154" max="6154" width="12.42578125" style="77" customWidth="1"/>
    <col min="6155" max="6155" width="11.42578125" style="77" customWidth="1"/>
    <col min="6156" max="6156" width="13.5703125" style="77" customWidth="1"/>
    <col min="6157" max="6394" width="11.5703125" style="77"/>
    <col min="6395" max="6395" width="23.140625" style="77" customWidth="1"/>
    <col min="6396" max="6396" width="42.85546875" style="77" customWidth="1"/>
    <col min="6397" max="6397" width="11.5703125" style="77"/>
    <col min="6398" max="6398" width="11.28515625" style="77" customWidth="1"/>
    <col min="6399" max="6399" width="12.85546875" style="77" customWidth="1"/>
    <col min="6400" max="6400" width="12.140625" style="77" customWidth="1"/>
    <col min="6401" max="6401" width="11.7109375" style="77" customWidth="1"/>
    <col min="6402" max="6402" width="11.42578125" style="77" customWidth="1"/>
    <col min="6403" max="6403" width="12.7109375" style="77" customWidth="1"/>
    <col min="6404" max="6404" width="4.140625" style="77" customWidth="1"/>
    <col min="6405" max="6405" width="35.5703125" style="77" customWidth="1"/>
    <col min="6406" max="6406" width="12.5703125" style="77" customWidth="1"/>
    <col min="6407" max="6407" width="12.28515625" style="77" customWidth="1"/>
    <col min="6408" max="6408" width="12.85546875" style="77" customWidth="1"/>
    <col min="6409" max="6409" width="11.140625" style="77" customWidth="1"/>
    <col min="6410" max="6410" width="12.42578125" style="77" customWidth="1"/>
    <col min="6411" max="6411" width="11.42578125" style="77" customWidth="1"/>
    <col min="6412" max="6412" width="13.5703125" style="77" customWidth="1"/>
    <col min="6413" max="6650" width="11.5703125" style="77"/>
    <col min="6651" max="6651" width="23.140625" style="77" customWidth="1"/>
    <col min="6652" max="6652" width="42.85546875" style="77" customWidth="1"/>
    <col min="6653" max="6653" width="11.5703125" style="77"/>
    <col min="6654" max="6654" width="11.28515625" style="77" customWidth="1"/>
    <col min="6655" max="6655" width="12.85546875" style="77" customWidth="1"/>
    <col min="6656" max="6656" width="12.140625" style="77" customWidth="1"/>
    <col min="6657" max="6657" width="11.7109375" style="77" customWidth="1"/>
    <col min="6658" max="6658" width="11.42578125" style="77" customWidth="1"/>
    <col min="6659" max="6659" width="12.7109375" style="77" customWidth="1"/>
    <col min="6660" max="6660" width="4.140625" style="77" customWidth="1"/>
    <col min="6661" max="6661" width="35.5703125" style="77" customWidth="1"/>
    <col min="6662" max="6662" width="12.5703125" style="77" customWidth="1"/>
    <col min="6663" max="6663" width="12.28515625" style="77" customWidth="1"/>
    <col min="6664" max="6664" width="12.85546875" style="77" customWidth="1"/>
    <col min="6665" max="6665" width="11.140625" style="77" customWidth="1"/>
    <col min="6666" max="6666" width="12.42578125" style="77" customWidth="1"/>
    <col min="6667" max="6667" width="11.42578125" style="77" customWidth="1"/>
    <col min="6668" max="6668" width="13.5703125" style="77" customWidth="1"/>
    <col min="6669" max="6906" width="11.5703125" style="77"/>
    <col min="6907" max="6907" width="23.140625" style="77" customWidth="1"/>
    <col min="6908" max="6908" width="42.85546875" style="77" customWidth="1"/>
    <col min="6909" max="6909" width="11.5703125" style="77"/>
    <col min="6910" max="6910" width="11.28515625" style="77" customWidth="1"/>
    <col min="6911" max="6911" width="12.85546875" style="77" customWidth="1"/>
    <col min="6912" max="6912" width="12.140625" style="77" customWidth="1"/>
    <col min="6913" max="6913" width="11.7109375" style="77" customWidth="1"/>
    <col min="6914" max="6914" width="11.42578125" style="77" customWidth="1"/>
    <col min="6915" max="6915" width="12.7109375" style="77" customWidth="1"/>
    <col min="6916" max="6916" width="4.140625" style="77" customWidth="1"/>
    <col min="6917" max="6917" width="35.5703125" style="77" customWidth="1"/>
    <col min="6918" max="6918" width="12.5703125" style="77" customWidth="1"/>
    <col min="6919" max="6919" width="12.28515625" style="77" customWidth="1"/>
    <col min="6920" max="6920" width="12.85546875" style="77" customWidth="1"/>
    <col min="6921" max="6921" width="11.140625" style="77" customWidth="1"/>
    <col min="6922" max="6922" width="12.42578125" style="77" customWidth="1"/>
    <col min="6923" max="6923" width="11.42578125" style="77" customWidth="1"/>
    <col min="6924" max="6924" width="13.5703125" style="77" customWidth="1"/>
    <col min="6925" max="7162" width="11.5703125" style="77"/>
    <col min="7163" max="7163" width="23.140625" style="77" customWidth="1"/>
    <col min="7164" max="7164" width="42.85546875" style="77" customWidth="1"/>
    <col min="7165" max="7165" width="11.5703125" style="77"/>
    <col min="7166" max="7166" width="11.28515625" style="77" customWidth="1"/>
    <col min="7167" max="7167" width="12.85546875" style="77" customWidth="1"/>
    <col min="7168" max="7168" width="12.140625" style="77" customWidth="1"/>
    <col min="7169" max="7169" width="11.7109375" style="77" customWidth="1"/>
    <col min="7170" max="7170" width="11.42578125" style="77" customWidth="1"/>
    <col min="7171" max="7171" width="12.7109375" style="77" customWidth="1"/>
    <col min="7172" max="7172" width="4.140625" style="77" customWidth="1"/>
    <col min="7173" max="7173" width="35.5703125" style="77" customWidth="1"/>
    <col min="7174" max="7174" width="12.5703125" style="77" customWidth="1"/>
    <col min="7175" max="7175" width="12.28515625" style="77" customWidth="1"/>
    <col min="7176" max="7176" width="12.85546875" style="77" customWidth="1"/>
    <col min="7177" max="7177" width="11.140625" style="77" customWidth="1"/>
    <col min="7178" max="7178" width="12.42578125" style="77" customWidth="1"/>
    <col min="7179" max="7179" width="11.42578125" style="77" customWidth="1"/>
    <col min="7180" max="7180" width="13.5703125" style="77" customWidth="1"/>
    <col min="7181" max="7418" width="11.5703125" style="77"/>
    <col min="7419" max="7419" width="23.140625" style="77" customWidth="1"/>
    <col min="7420" max="7420" width="42.85546875" style="77" customWidth="1"/>
    <col min="7421" max="7421" width="11.5703125" style="77"/>
    <col min="7422" max="7422" width="11.28515625" style="77" customWidth="1"/>
    <col min="7423" max="7423" width="12.85546875" style="77" customWidth="1"/>
    <col min="7424" max="7424" width="12.140625" style="77" customWidth="1"/>
    <col min="7425" max="7425" width="11.7109375" style="77" customWidth="1"/>
    <col min="7426" max="7426" width="11.42578125" style="77" customWidth="1"/>
    <col min="7427" max="7427" width="12.7109375" style="77" customWidth="1"/>
    <col min="7428" max="7428" width="4.140625" style="77" customWidth="1"/>
    <col min="7429" max="7429" width="35.5703125" style="77" customWidth="1"/>
    <col min="7430" max="7430" width="12.5703125" style="77" customWidth="1"/>
    <col min="7431" max="7431" width="12.28515625" style="77" customWidth="1"/>
    <col min="7432" max="7432" width="12.85546875" style="77" customWidth="1"/>
    <col min="7433" max="7433" width="11.140625" style="77" customWidth="1"/>
    <col min="7434" max="7434" width="12.42578125" style="77" customWidth="1"/>
    <col min="7435" max="7435" width="11.42578125" style="77" customWidth="1"/>
    <col min="7436" max="7436" width="13.5703125" style="77" customWidth="1"/>
    <col min="7437" max="7674" width="11.5703125" style="77"/>
    <col min="7675" max="7675" width="23.140625" style="77" customWidth="1"/>
    <col min="7676" max="7676" width="42.85546875" style="77" customWidth="1"/>
    <col min="7677" max="7677" width="11.5703125" style="77"/>
    <col min="7678" max="7678" width="11.28515625" style="77" customWidth="1"/>
    <col min="7679" max="7679" width="12.85546875" style="77" customWidth="1"/>
    <col min="7680" max="7680" width="12.140625" style="77" customWidth="1"/>
    <col min="7681" max="7681" width="11.7109375" style="77" customWidth="1"/>
    <col min="7682" max="7682" width="11.42578125" style="77" customWidth="1"/>
    <col min="7683" max="7683" width="12.7109375" style="77" customWidth="1"/>
    <col min="7684" max="7684" width="4.140625" style="77" customWidth="1"/>
    <col min="7685" max="7685" width="35.5703125" style="77" customWidth="1"/>
    <col min="7686" max="7686" width="12.5703125" style="77" customWidth="1"/>
    <col min="7687" max="7687" width="12.28515625" style="77" customWidth="1"/>
    <col min="7688" max="7688" width="12.85546875" style="77" customWidth="1"/>
    <col min="7689" max="7689" width="11.140625" style="77" customWidth="1"/>
    <col min="7690" max="7690" width="12.42578125" style="77" customWidth="1"/>
    <col min="7691" max="7691" width="11.42578125" style="77" customWidth="1"/>
    <col min="7692" max="7692" width="13.5703125" style="77" customWidth="1"/>
    <col min="7693" max="7930" width="11.5703125" style="77"/>
    <col min="7931" max="7931" width="23.140625" style="77" customWidth="1"/>
    <col min="7932" max="7932" width="42.85546875" style="77" customWidth="1"/>
    <col min="7933" max="7933" width="11.5703125" style="77"/>
    <col min="7934" max="7934" width="11.28515625" style="77" customWidth="1"/>
    <col min="7935" max="7935" width="12.85546875" style="77" customWidth="1"/>
    <col min="7936" max="7936" width="12.140625" style="77" customWidth="1"/>
    <col min="7937" max="7937" width="11.7109375" style="77" customWidth="1"/>
    <col min="7938" max="7938" width="11.42578125" style="77" customWidth="1"/>
    <col min="7939" max="7939" width="12.7109375" style="77" customWidth="1"/>
    <col min="7940" max="7940" width="4.140625" style="77" customWidth="1"/>
    <col min="7941" max="7941" width="35.5703125" style="77" customWidth="1"/>
    <col min="7942" max="7942" width="12.5703125" style="77" customWidth="1"/>
    <col min="7943" max="7943" width="12.28515625" style="77" customWidth="1"/>
    <col min="7944" max="7944" width="12.85546875" style="77" customWidth="1"/>
    <col min="7945" max="7945" width="11.140625" style="77" customWidth="1"/>
    <col min="7946" max="7946" width="12.42578125" style="77" customWidth="1"/>
    <col min="7947" max="7947" width="11.42578125" style="77" customWidth="1"/>
    <col min="7948" max="7948" width="13.5703125" style="77" customWidth="1"/>
    <col min="7949" max="8186" width="11.5703125" style="77"/>
    <col min="8187" max="8187" width="23.140625" style="77" customWidth="1"/>
    <col min="8188" max="8188" width="42.85546875" style="77" customWidth="1"/>
    <col min="8189" max="8189" width="11.5703125" style="77"/>
    <col min="8190" max="8190" width="11.28515625" style="77" customWidth="1"/>
    <col min="8191" max="8191" width="12.85546875" style="77" customWidth="1"/>
    <col min="8192" max="8192" width="12.140625" style="77" customWidth="1"/>
    <col min="8193" max="8193" width="11.7109375" style="77" customWidth="1"/>
    <col min="8194" max="8194" width="11.42578125" style="77" customWidth="1"/>
    <col min="8195" max="8195" width="12.7109375" style="77" customWidth="1"/>
    <col min="8196" max="8196" width="4.140625" style="77" customWidth="1"/>
    <col min="8197" max="8197" width="35.5703125" style="77" customWidth="1"/>
    <col min="8198" max="8198" width="12.5703125" style="77" customWidth="1"/>
    <col min="8199" max="8199" width="12.28515625" style="77" customWidth="1"/>
    <col min="8200" max="8200" width="12.85546875" style="77" customWidth="1"/>
    <col min="8201" max="8201" width="11.140625" style="77" customWidth="1"/>
    <col min="8202" max="8202" width="12.42578125" style="77" customWidth="1"/>
    <col min="8203" max="8203" width="11.42578125" style="77" customWidth="1"/>
    <col min="8204" max="8204" width="13.5703125" style="77" customWidth="1"/>
    <col min="8205" max="8442" width="11.5703125" style="77"/>
    <col min="8443" max="8443" width="23.140625" style="77" customWidth="1"/>
    <col min="8444" max="8444" width="42.85546875" style="77" customWidth="1"/>
    <col min="8445" max="8445" width="11.5703125" style="77"/>
    <col min="8446" max="8446" width="11.28515625" style="77" customWidth="1"/>
    <col min="8447" max="8447" width="12.85546875" style="77" customWidth="1"/>
    <col min="8448" max="8448" width="12.140625" style="77" customWidth="1"/>
    <col min="8449" max="8449" width="11.7109375" style="77" customWidth="1"/>
    <col min="8450" max="8450" width="11.42578125" style="77" customWidth="1"/>
    <col min="8451" max="8451" width="12.7109375" style="77" customWidth="1"/>
    <col min="8452" max="8452" width="4.140625" style="77" customWidth="1"/>
    <col min="8453" max="8453" width="35.5703125" style="77" customWidth="1"/>
    <col min="8454" max="8454" width="12.5703125" style="77" customWidth="1"/>
    <col min="8455" max="8455" width="12.28515625" style="77" customWidth="1"/>
    <col min="8456" max="8456" width="12.85546875" style="77" customWidth="1"/>
    <col min="8457" max="8457" width="11.140625" style="77" customWidth="1"/>
    <col min="8458" max="8458" width="12.42578125" style="77" customWidth="1"/>
    <col min="8459" max="8459" width="11.42578125" style="77" customWidth="1"/>
    <col min="8460" max="8460" width="13.5703125" style="77" customWidth="1"/>
    <col min="8461" max="8698" width="11.5703125" style="77"/>
    <col min="8699" max="8699" width="23.140625" style="77" customWidth="1"/>
    <col min="8700" max="8700" width="42.85546875" style="77" customWidth="1"/>
    <col min="8701" max="8701" width="11.5703125" style="77"/>
    <col min="8702" max="8702" width="11.28515625" style="77" customWidth="1"/>
    <col min="8703" max="8703" width="12.85546875" style="77" customWidth="1"/>
    <col min="8704" max="8704" width="12.140625" style="77" customWidth="1"/>
    <col min="8705" max="8705" width="11.7109375" style="77" customWidth="1"/>
    <col min="8706" max="8706" width="11.42578125" style="77" customWidth="1"/>
    <col min="8707" max="8707" width="12.7109375" style="77" customWidth="1"/>
    <col min="8708" max="8708" width="4.140625" style="77" customWidth="1"/>
    <col min="8709" max="8709" width="35.5703125" style="77" customWidth="1"/>
    <col min="8710" max="8710" width="12.5703125" style="77" customWidth="1"/>
    <col min="8711" max="8711" width="12.28515625" style="77" customWidth="1"/>
    <col min="8712" max="8712" width="12.85546875" style="77" customWidth="1"/>
    <col min="8713" max="8713" width="11.140625" style="77" customWidth="1"/>
    <col min="8714" max="8714" width="12.42578125" style="77" customWidth="1"/>
    <col min="8715" max="8715" width="11.42578125" style="77" customWidth="1"/>
    <col min="8716" max="8716" width="13.5703125" style="77" customWidth="1"/>
    <col min="8717" max="8954" width="11.5703125" style="77"/>
    <col min="8955" max="8955" width="23.140625" style="77" customWidth="1"/>
    <col min="8956" max="8956" width="42.85546875" style="77" customWidth="1"/>
    <col min="8957" max="8957" width="11.5703125" style="77"/>
    <col min="8958" max="8958" width="11.28515625" style="77" customWidth="1"/>
    <col min="8959" max="8959" width="12.85546875" style="77" customWidth="1"/>
    <col min="8960" max="8960" width="12.140625" style="77" customWidth="1"/>
    <col min="8961" max="8961" width="11.7109375" style="77" customWidth="1"/>
    <col min="8962" max="8962" width="11.42578125" style="77" customWidth="1"/>
    <col min="8963" max="8963" width="12.7109375" style="77" customWidth="1"/>
    <col min="8964" max="8964" width="4.140625" style="77" customWidth="1"/>
    <col min="8965" max="8965" width="35.5703125" style="77" customWidth="1"/>
    <col min="8966" max="8966" width="12.5703125" style="77" customWidth="1"/>
    <col min="8967" max="8967" width="12.28515625" style="77" customWidth="1"/>
    <col min="8968" max="8968" width="12.85546875" style="77" customWidth="1"/>
    <col min="8969" max="8969" width="11.140625" style="77" customWidth="1"/>
    <col min="8970" max="8970" width="12.42578125" style="77" customWidth="1"/>
    <col min="8971" max="8971" width="11.42578125" style="77" customWidth="1"/>
    <col min="8972" max="8972" width="13.5703125" style="77" customWidth="1"/>
    <col min="8973" max="9210" width="11.5703125" style="77"/>
    <col min="9211" max="9211" width="23.140625" style="77" customWidth="1"/>
    <col min="9212" max="9212" width="42.85546875" style="77" customWidth="1"/>
    <col min="9213" max="9213" width="11.5703125" style="77"/>
    <col min="9214" max="9214" width="11.28515625" style="77" customWidth="1"/>
    <col min="9215" max="9215" width="12.85546875" style="77" customWidth="1"/>
    <col min="9216" max="9216" width="12.140625" style="77" customWidth="1"/>
    <col min="9217" max="9217" width="11.7109375" style="77" customWidth="1"/>
    <col min="9218" max="9218" width="11.42578125" style="77" customWidth="1"/>
    <col min="9219" max="9219" width="12.7109375" style="77" customWidth="1"/>
    <col min="9220" max="9220" width="4.140625" style="77" customWidth="1"/>
    <col min="9221" max="9221" width="35.5703125" style="77" customWidth="1"/>
    <col min="9222" max="9222" width="12.5703125" style="77" customWidth="1"/>
    <col min="9223" max="9223" width="12.28515625" style="77" customWidth="1"/>
    <col min="9224" max="9224" width="12.85546875" style="77" customWidth="1"/>
    <col min="9225" max="9225" width="11.140625" style="77" customWidth="1"/>
    <col min="9226" max="9226" width="12.42578125" style="77" customWidth="1"/>
    <col min="9227" max="9227" width="11.42578125" style="77" customWidth="1"/>
    <col min="9228" max="9228" width="13.5703125" style="77" customWidth="1"/>
    <col min="9229" max="9466" width="11.5703125" style="77"/>
    <col min="9467" max="9467" width="23.140625" style="77" customWidth="1"/>
    <col min="9468" max="9468" width="42.85546875" style="77" customWidth="1"/>
    <col min="9469" max="9469" width="11.5703125" style="77"/>
    <col min="9470" max="9470" width="11.28515625" style="77" customWidth="1"/>
    <col min="9471" max="9471" width="12.85546875" style="77" customWidth="1"/>
    <col min="9472" max="9472" width="12.140625" style="77" customWidth="1"/>
    <col min="9473" max="9473" width="11.7109375" style="77" customWidth="1"/>
    <col min="9474" max="9474" width="11.42578125" style="77" customWidth="1"/>
    <col min="9475" max="9475" width="12.7109375" style="77" customWidth="1"/>
    <col min="9476" max="9476" width="4.140625" style="77" customWidth="1"/>
    <col min="9477" max="9477" width="35.5703125" style="77" customWidth="1"/>
    <col min="9478" max="9478" width="12.5703125" style="77" customWidth="1"/>
    <col min="9479" max="9479" width="12.28515625" style="77" customWidth="1"/>
    <col min="9480" max="9480" width="12.85546875" style="77" customWidth="1"/>
    <col min="9481" max="9481" width="11.140625" style="77" customWidth="1"/>
    <col min="9482" max="9482" width="12.42578125" style="77" customWidth="1"/>
    <col min="9483" max="9483" width="11.42578125" style="77" customWidth="1"/>
    <col min="9484" max="9484" width="13.5703125" style="77" customWidth="1"/>
    <col min="9485" max="9722" width="11.5703125" style="77"/>
    <col min="9723" max="9723" width="23.140625" style="77" customWidth="1"/>
    <col min="9724" max="9724" width="42.85546875" style="77" customWidth="1"/>
    <col min="9725" max="9725" width="11.5703125" style="77"/>
    <col min="9726" max="9726" width="11.28515625" style="77" customWidth="1"/>
    <col min="9727" max="9727" width="12.85546875" style="77" customWidth="1"/>
    <col min="9728" max="9728" width="12.140625" style="77" customWidth="1"/>
    <col min="9729" max="9729" width="11.7109375" style="77" customWidth="1"/>
    <col min="9730" max="9730" width="11.42578125" style="77" customWidth="1"/>
    <col min="9731" max="9731" width="12.7109375" style="77" customWidth="1"/>
    <col min="9732" max="9732" width="4.140625" style="77" customWidth="1"/>
    <col min="9733" max="9733" width="35.5703125" style="77" customWidth="1"/>
    <col min="9734" max="9734" width="12.5703125" style="77" customWidth="1"/>
    <col min="9735" max="9735" width="12.28515625" style="77" customWidth="1"/>
    <col min="9736" max="9736" width="12.85546875" style="77" customWidth="1"/>
    <col min="9737" max="9737" width="11.140625" style="77" customWidth="1"/>
    <col min="9738" max="9738" width="12.42578125" style="77" customWidth="1"/>
    <col min="9739" max="9739" width="11.42578125" style="77" customWidth="1"/>
    <col min="9740" max="9740" width="13.5703125" style="77" customWidth="1"/>
    <col min="9741" max="9978" width="11.5703125" style="77"/>
    <col min="9979" max="9979" width="23.140625" style="77" customWidth="1"/>
    <col min="9980" max="9980" width="42.85546875" style="77" customWidth="1"/>
    <col min="9981" max="9981" width="11.5703125" style="77"/>
    <col min="9982" max="9982" width="11.28515625" style="77" customWidth="1"/>
    <col min="9983" max="9983" width="12.85546875" style="77" customWidth="1"/>
    <col min="9984" max="9984" width="12.140625" style="77" customWidth="1"/>
    <col min="9985" max="9985" width="11.7109375" style="77" customWidth="1"/>
    <col min="9986" max="9986" width="11.42578125" style="77" customWidth="1"/>
    <col min="9987" max="9987" width="12.7109375" style="77" customWidth="1"/>
    <col min="9988" max="9988" width="4.140625" style="77" customWidth="1"/>
    <col min="9989" max="9989" width="35.5703125" style="77" customWidth="1"/>
    <col min="9990" max="9990" width="12.5703125" style="77" customWidth="1"/>
    <col min="9991" max="9991" width="12.28515625" style="77" customWidth="1"/>
    <col min="9992" max="9992" width="12.85546875" style="77" customWidth="1"/>
    <col min="9993" max="9993" width="11.140625" style="77" customWidth="1"/>
    <col min="9994" max="9994" width="12.42578125" style="77" customWidth="1"/>
    <col min="9995" max="9995" width="11.42578125" style="77" customWidth="1"/>
    <col min="9996" max="9996" width="13.5703125" style="77" customWidth="1"/>
    <col min="9997" max="10234" width="11.5703125" style="77"/>
    <col min="10235" max="10235" width="23.140625" style="77" customWidth="1"/>
    <col min="10236" max="10236" width="42.85546875" style="77" customWidth="1"/>
    <col min="10237" max="10237" width="11.5703125" style="77"/>
    <col min="10238" max="10238" width="11.28515625" style="77" customWidth="1"/>
    <col min="10239" max="10239" width="12.85546875" style="77" customWidth="1"/>
    <col min="10240" max="10240" width="12.140625" style="77" customWidth="1"/>
    <col min="10241" max="10241" width="11.7109375" style="77" customWidth="1"/>
    <col min="10242" max="10242" width="11.42578125" style="77" customWidth="1"/>
    <col min="10243" max="10243" width="12.7109375" style="77" customWidth="1"/>
    <col min="10244" max="10244" width="4.140625" style="77" customWidth="1"/>
    <col min="10245" max="10245" width="35.5703125" style="77" customWidth="1"/>
    <col min="10246" max="10246" width="12.5703125" style="77" customWidth="1"/>
    <col min="10247" max="10247" width="12.28515625" style="77" customWidth="1"/>
    <col min="10248" max="10248" width="12.85546875" style="77" customWidth="1"/>
    <col min="10249" max="10249" width="11.140625" style="77" customWidth="1"/>
    <col min="10250" max="10250" width="12.42578125" style="77" customWidth="1"/>
    <col min="10251" max="10251" width="11.42578125" style="77" customWidth="1"/>
    <col min="10252" max="10252" width="13.5703125" style="77" customWidth="1"/>
    <col min="10253" max="10490" width="11.5703125" style="77"/>
    <col min="10491" max="10491" width="23.140625" style="77" customWidth="1"/>
    <col min="10492" max="10492" width="42.85546875" style="77" customWidth="1"/>
    <col min="10493" max="10493" width="11.5703125" style="77"/>
    <col min="10494" max="10494" width="11.28515625" style="77" customWidth="1"/>
    <col min="10495" max="10495" width="12.85546875" style="77" customWidth="1"/>
    <col min="10496" max="10496" width="12.140625" style="77" customWidth="1"/>
    <col min="10497" max="10497" width="11.7109375" style="77" customWidth="1"/>
    <col min="10498" max="10498" width="11.42578125" style="77" customWidth="1"/>
    <col min="10499" max="10499" width="12.7109375" style="77" customWidth="1"/>
    <col min="10500" max="10500" width="4.140625" style="77" customWidth="1"/>
    <col min="10501" max="10501" width="35.5703125" style="77" customWidth="1"/>
    <col min="10502" max="10502" width="12.5703125" style="77" customWidth="1"/>
    <col min="10503" max="10503" width="12.28515625" style="77" customWidth="1"/>
    <col min="10504" max="10504" width="12.85546875" style="77" customWidth="1"/>
    <col min="10505" max="10505" width="11.140625" style="77" customWidth="1"/>
    <col min="10506" max="10506" width="12.42578125" style="77" customWidth="1"/>
    <col min="10507" max="10507" width="11.42578125" style="77" customWidth="1"/>
    <col min="10508" max="10508" width="13.5703125" style="77" customWidth="1"/>
    <col min="10509" max="10746" width="11.5703125" style="77"/>
    <col min="10747" max="10747" width="23.140625" style="77" customWidth="1"/>
    <col min="10748" max="10748" width="42.85546875" style="77" customWidth="1"/>
    <col min="10749" max="10749" width="11.5703125" style="77"/>
    <col min="10750" max="10750" width="11.28515625" style="77" customWidth="1"/>
    <col min="10751" max="10751" width="12.85546875" style="77" customWidth="1"/>
    <col min="10752" max="10752" width="12.140625" style="77" customWidth="1"/>
    <col min="10753" max="10753" width="11.7109375" style="77" customWidth="1"/>
    <col min="10754" max="10754" width="11.42578125" style="77" customWidth="1"/>
    <col min="10755" max="10755" width="12.7109375" style="77" customWidth="1"/>
    <col min="10756" max="10756" width="4.140625" style="77" customWidth="1"/>
    <col min="10757" max="10757" width="35.5703125" style="77" customWidth="1"/>
    <col min="10758" max="10758" width="12.5703125" style="77" customWidth="1"/>
    <col min="10759" max="10759" width="12.28515625" style="77" customWidth="1"/>
    <col min="10760" max="10760" width="12.85546875" style="77" customWidth="1"/>
    <col min="10761" max="10761" width="11.140625" style="77" customWidth="1"/>
    <col min="10762" max="10762" width="12.42578125" style="77" customWidth="1"/>
    <col min="10763" max="10763" width="11.42578125" style="77" customWidth="1"/>
    <col min="10764" max="10764" width="13.5703125" style="77" customWidth="1"/>
    <col min="10765" max="11002" width="11.5703125" style="77"/>
    <col min="11003" max="11003" width="23.140625" style="77" customWidth="1"/>
    <col min="11004" max="11004" width="42.85546875" style="77" customWidth="1"/>
    <col min="11005" max="11005" width="11.5703125" style="77"/>
    <col min="11006" max="11006" width="11.28515625" style="77" customWidth="1"/>
    <col min="11007" max="11007" width="12.85546875" style="77" customWidth="1"/>
    <col min="11008" max="11008" width="12.140625" style="77" customWidth="1"/>
    <col min="11009" max="11009" width="11.7109375" style="77" customWidth="1"/>
    <col min="11010" max="11010" width="11.42578125" style="77" customWidth="1"/>
    <col min="11011" max="11011" width="12.7109375" style="77" customWidth="1"/>
    <col min="11012" max="11012" width="4.140625" style="77" customWidth="1"/>
    <col min="11013" max="11013" width="35.5703125" style="77" customWidth="1"/>
    <col min="11014" max="11014" width="12.5703125" style="77" customWidth="1"/>
    <col min="11015" max="11015" width="12.28515625" style="77" customWidth="1"/>
    <col min="11016" max="11016" width="12.85546875" style="77" customWidth="1"/>
    <col min="11017" max="11017" width="11.140625" style="77" customWidth="1"/>
    <col min="11018" max="11018" width="12.42578125" style="77" customWidth="1"/>
    <col min="11019" max="11019" width="11.42578125" style="77" customWidth="1"/>
    <col min="11020" max="11020" width="13.5703125" style="77" customWidth="1"/>
    <col min="11021" max="11258" width="11.5703125" style="77"/>
    <col min="11259" max="11259" width="23.140625" style="77" customWidth="1"/>
    <col min="11260" max="11260" width="42.85546875" style="77" customWidth="1"/>
    <col min="11261" max="11261" width="11.5703125" style="77"/>
    <col min="11262" max="11262" width="11.28515625" style="77" customWidth="1"/>
    <col min="11263" max="11263" width="12.85546875" style="77" customWidth="1"/>
    <col min="11264" max="11264" width="12.140625" style="77" customWidth="1"/>
    <col min="11265" max="11265" width="11.7109375" style="77" customWidth="1"/>
    <col min="11266" max="11266" width="11.42578125" style="77" customWidth="1"/>
    <col min="11267" max="11267" width="12.7109375" style="77" customWidth="1"/>
    <col min="11268" max="11268" width="4.140625" style="77" customWidth="1"/>
    <col min="11269" max="11269" width="35.5703125" style="77" customWidth="1"/>
    <col min="11270" max="11270" width="12.5703125" style="77" customWidth="1"/>
    <col min="11271" max="11271" width="12.28515625" style="77" customWidth="1"/>
    <col min="11272" max="11272" width="12.85546875" style="77" customWidth="1"/>
    <col min="11273" max="11273" width="11.140625" style="77" customWidth="1"/>
    <col min="11274" max="11274" width="12.42578125" style="77" customWidth="1"/>
    <col min="11275" max="11275" width="11.42578125" style="77" customWidth="1"/>
    <col min="11276" max="11276" width="13.5703125" style="77" customWidth="1"/>
    <col min="11277" max="11514" width="11.5703125" style="77"/>
    <col min="11515" max="11515" width="23.140625" style="77" customWidth="1"/>
    <col min="11516" max="11516" width="42.85546875" style="77" customWidth="1"/>
    <col min="11517" max="11517" width="11.5703125" style="77"/>
    <col min="11518" max="11518" width="11.28515625" style="77" customWidth="1"/>
    <col min="11519" max="11519" width="12.85546875" style="77" customWidth="1"/>
    <col min="11520" max="11520" width="12.140625" style="77" customWidth="1"/>
    <col min="11521" max="11521" width="11.7109375" style="77" customWidth="1"/>
    <col min="11522" max="11522" width="11.42578125" style="77" customWidth="1"/>
    <col min="11523" max="11523" width="12.7109375" style="77" customWidth="1"/>
    <col min="11524" max="11524" width="4.140625" style="77" customWidth="1"/>
    <col min="11525" max="11525" width="35.5703125" style="77" customWidth="1"/>
    <col min="11526" max="11526" width="12.5703125" style="77" customWidth="1"/>
    <col min="11527" max="11527" width="12.28515625" style="77" customWidth="1"/>
    <col min="11528" max="11528" width="12.85546875" style="77" customWidth="1"/>
    <col min="11529" max="11529" width="11.140625" style="77" customWidth="1"/>
    <col min="11530" max="11530" width="12.42578125" style="77" customWidth="1"/>
    <col min="11531" max="11531" width="11.42578125" style="77" customWidth="1"/>
    <col min="11532" max="11532" width="13.5703125" style="77" customWidth="1"/>
    <col min="11533" max="11770" width="11.5703125" style="77"/>
    <col min="11771" max="11771" width="23.140625" style="77" customWidth="1"/>
    <col min="11772" max="11772" width="42.85546875" style="77" customWidth="1"/>
    <col min="11773" max="11773" width="11.5703125" style="77"/>
    <col min="11774" max="11774" width="11.28515625" style="77" customWidth="1"/>
    <col min="11775" max="11775" width="12.85546875" style="77" customWidth="1"/>
    <col min="11776" max="11776" width="12.140625" style="77" customWidth="1"/>
    <col min="11777" max="11777" width="11.7109375" style="77" customWidth="1"/>
    <col min="11778" max="11778" width="11.42578125" style="77" customWidth="1"/>
    <col min="11779" max="11779" width="12.7109375" style="77" customWidth="1"/>
    <col min="11780" max="11780" width="4.140625" style="77" customWidth="1"/>
    <col min="11781" max="11781" width="35.5703125" style="77" customWidth="1"/>
    <col min="11782" max="11782" width="12.5703125" style="77" customWidth="1"/>
    <col min="11783" max="11783" width="12.28515625" style="77" customWidth="1"/>
    <col min="11784" max="11784" width="12.85546875" style="77" customWidth="1"/>
    <col min="11785" max="11785" width="11.140625" style="77" customWidth="1"/>
    <col min="11786" max="11786" width="12.42578125" style="77" customWidth="1"/>
    <col min="11787" max="11787" width="11.42578125" style="77" customWidth="1"/>
    <col min="11788" max="11788" width="13.5703125" style="77" customWidth="1"/>
    <col min="11789" max="12026" width="11.5703125" style="77"/>
    <col min="12027" max="12027" width="23.140625" style="77" customWidth="1"/>
    <col min="12028" max="12028" width="42.85546875" style="77" customWidth="1"/>
    <col min="12029" max="12029" width="11.5703125" style="77"/>
    <col min="12030" max="12030" width="11.28515625" style="77" customWidth="1"/>
    <col min="12031" max="12031" width="12.85546875" style="77" customWidth="1"/>
    <col min="12032" max="12032" width="12.140625" style="77" customWidth="1"/>
    <col min="12033" max="12033" width="11.7109375" style="77" customWidth="1"/>
    <col min="12034" max="12034" width="11.42578125" style="77" customWidth="1"/>
    <col min="12035" max="12035" width="12.7109375" style="77" customWidth="1"/>
    <col min="12036" max="12036" width="4.140625" style="77" customWidth="1"/>
    <col min="12037" max="12037" width="35.5703125" style="77" customWidth="1"/>
    <col min="12038" max="12038" width="12.5703125" style="77" customWidth="1"/>
    <col min="12039" max="12039" width="12.28515625" style="77" customWidth="1"/>
    <col min="12040" max="12040" width="12.85546875" style="77" customWidth="1"/>
    <col min="12041" max="12041" width="11.140625" style="77" customWidth="1"/>
    <col min="12042" max="12042" width="12.42578125" style="77" customWidth="1"/>
    <col min="12043" max="12043" width="11.42578125" style="77" customWidth="1"/>
    <col min="12044" max="12044" width="13.5703125" style="77" customWidth="1"/>
    <col min="12045" max="12282" width="11.5703125" style="77"/>
    <col min="12283" max="12283" width="23.140625" style="77" customWidth="1"/>
    <col min="12284" max="12284" width="42.85546875" style="77" customWidth="1"/>
    <col min="12285" max="12285" width="11.5703125" style="77"/>
    <col min="12286" max="12286" width="11.28515625" style="77" customWidth="1"/>
    <col min="12287" max="12287" width="12.85546875" style="77" customWidth="1"/>
    <col min="12288" max="12288" width="12.140625" style="77" customWidth="1"/>
    <col min="12289" max="12289" width="11.7109375" style="77" customWidth="1"/>
    <col min="12290" max="12290" width="11.42578125" style="77" customWidth="1"/>
    <col min="12291" max="12291" width="12.7109375" style="77" customWidth="1"/>
    <col min="12292" max="12292" width="4.140625" style="77" customWidth="1"/>
    <col min="12293" max="12293" width="35.5703125" style="77" customWidth="1"/>
    <col min="12294" max="12294" width="12.5703125" style="77" customWidth="1"/>
    <col min="12295" max="12295" width="12.28515625" style="77" customWidth="1"/>
    <col min="12296" max="12296" width="12.85546875" style="77" customWidth="1"/>
    <col min="12297" max="12297" width="11.140625" style="77" customWidth="1"/>
    <col min="12298" max="12298" width="12.42578125" style="77" customWidth="1"/>
    <col min="12299" max="12299" width="11.42578125" style="77" customWidth="1"/>
    <col min="12300" max="12300" width="13.5703125" style="77" customWidth="1"/>
    <col min="12301" max="12538" width="11.5703125" style="77"/>
    <col min="12539" max="12539" width="23.140625" style="77" customWidth="1"/>
    <col min="12540" max="12540" width="42.85546875" style="77" customWidth="1"/>
    <col min="12541" max="12541" width="11.5703125" style="77"/>
    <col min="12542" max="12542" width="11.28515625" style="77" customWidth="1"/>
    <col min="12543" max="12543" width="12.85546875" style="77" customWidth="1"/>
    <col min="12544" max="12544" width="12.140625" style="77" customWidth="1"/>
    <col min="12545" max="12545" width="11.7109375" style="77" customWidth="1"/>
    <col min="12546" max="12546" width="11.42578125" style="77" customWidth="1"/>
    <col min="12547" max="12547" width="12.7109375" style="77" customWidth="1"/>
    <col min="12548" max="12548" width="4.140625" style="77" customWidth="1"/>
    <col min="12549" max="12549" width="35.5703125" style="77" customWidth="1"/>
    <col min="12550" max="12550" width="12.5703125" style="77" customWidth="1"/>
    <col min="12551" max="12551" width="12.28515625" style="77" customWidth="1"/>
    <col min="12552" max="12552" width="12.85546875" style="77" customWidth="1"/>
    <col min="12553" max="12553" width="11.140625" style="77" customWidth="1"/>
    <col min="12554" max="12554" width="12.42578125" style="77" customWidth="1"/>
    <col min="12555" max="12555" width="11.42578125" style="77" customWidth="1"/>
    <col min="12556" max="12556" width="13.5703125" style="77" customWidth="1"/>
    <col min="12557" max="12794" width="11.5703125" style="77"/>
    <col min="12795" max="12795" width="23.140625" style="77" customWidth="1"/>
    <col min="12796" max="12796" width="42.85546875" style="77" customWidth="1"/>
    <col min="12797" max="12797" width="11.5703125" style="77"/>
    <col min="12798" max="12798" width="11.28515625" style="77" customWidth="1"/>
    <col min="12799" max="12799" width="12.85546875" style="77" customWidth="1"/>
    <col min="12800" max="12800" width="12.140625" style="77" customWidth="1"/>
    <col min="12801" max="12801" width="11.7109375" style="77" customWidth="1"/>
    <col min="12802" max="12802" width="11.42578125" style="77" customWidth="1"/>
    <col min="12803" max="12803" width="12.7109375" style="77" customWidth="1"/>
    <col min="12804" max="12804" width="4.140625" style="77" customWidth="1"/>
    <col min="12805" max="12805" width="35.5703125" style="77" customWidth="1"/>
    <col min="12806" max="12806" width="12.5703125" style="77" customWidth="1"/>
    <col min="12807" max="12807" width="12.28515625" style="77" customWidth="1"/>
    <col min="12808" max="12808" width="12.85546875" style="77" customWidth="1"/>
    <col min="12809" max="12809" width="11.140625" style="77" customWidth="1"/>
    <col min="12810" max="12810" width="12.42578125" style="77" customWidth="1"/>
    <col min="12811" max="12811" width="11.42578125" style="77" customWidth="1"/>
    <col min="12812" max="12812" width="13.5703125" style="77" customWidth="1"/>
    <col min="12813" max="13050" width="11.5703125" style="77"/>
    <col min="13051" max="13051" width="23.140625" style="77" customWidth="1"/>
    <col min="13052" max="13052" width="42.85546875" style="77" customWidth="1"/>
    <col min="13053" max="13053" width="11.5703125" style="77"/>
    <col min="13054" max="13054" width="11.28515625" style="77" customWidth="1"/>
    <col min="13055" max="13055" width="12.85546875" style="77" customWidth="1"/>
    <col min="13056" max="13056" width="12.140625" style="77" customWidth="1"/>
    <col min="13057" max="13057" width="11.7109375" style="77" customWidth="1"/>
    <col min="13058" max="13058" width="11.42578125" style="77" customWidth="1"/>
    <col min="13059" max="13059" width="12.7109375" style="77" customWidth="1"/>
    <col min="13060" max="13060" width="4.140625" style="77" customWidth="1"/>
    <col min="13061" max="13061" width="35.5703125" style="77" customWidth="1"/>
    <col min="13062" max="13062" width="12.5703125" style="77" customWidth="1"/>
    <col min="13063" max="13063" width="12.28515625" style="77" customWidth="1"/>
    <col min="13064" max="13064" width="12.85546875" style="77" customWidth="1"/>
    <col min="13065" max="13065" width="11.140625" style="77" customWidth="1"/>
    <col min="13066" max="13066" width="12.42578125" style="77" customWidth="1"/>
    <col min="13067" max="13067" width="11.42578125" style="77" customWidth="1"/>
    <col min="13068" max="13068" width="13.5703125" style="77" customWidth="1"/>
    <col min="13069" max="13306" width="11.5703125" style="77"/>
    <col min="13307" max="13307" width="23.140625" style="77" customWidth="1"/>
    <col min="13308" max="13308" width="42.85546875" style="77" customWidth="1"/>
    <col min="13309" max="13309" width="11.5703125" style="77"/>
    <col min="13310" max="13310" width="11.28515625" style="77" customWidth="1"/>
    <col min="13311" max="13311" width="12.85546875" style="77" customWidth="1"/>
    <col min="13312" max="13312" width="12.140625" style="77" customWidth="1"/>
    <col min="13313" max="13313" width="11.7109375" style="77" customWidth="1"/>
    <col min="13314" max="13314" width="11.42578125" style="77" customWidth="1"/>
    <col min="13315" max="13315" width="12.7109375" style="77" customWidth="1"/>
    <col min="13316" max="13316" width="4.140625" style="77" customWidth="1"/>
    <col min="13317" max="13317" width="35.5703125" style="77" customWidth="1"/>
    <col min="13318" max="13318" width="12.5703125" style="77" customWidth="1"/>
    <col min="13319" max="13319" width="12.28515625" style="77" customWidth="1"/>
    <col min="13320" max="13320" width="12.85546875" style="77" customWidth="1"/>
    <col min="13321" max="13321" width="11.140625" style="77" customWidth="1"/>
    <col min="13322" max="13322" width="12.42578125" style="77" customWidth="1"/>
    <col min="13323" max="13323" width="11.42578125" style="77" customWidth="1"/>
    <col min="13324" max="13324" width="13.5703125" style="77" customWidth="1"/>
    <col min="13325" max="13562" width="11.5703125" style="77"/>
    <col min="13563" max="13563" width="23.140625" style="77" customWidth="1"/>
    <col min="13564" max="13564" width="42.85546875" style="77" customWidth="1"/>
    <col min="13565" max="13565" width="11.5703125" style="77"/>
    <col min="13566" max="13566" width="11.28515625" style="77" customWidth="1"/>
    <col min="13567" max="13567" width="12.85546875" style="77" customWidth="1"/>
    <col min="13568" max="13568" width="12.140625" style="77" customWidth="1"/>
    <col min="13569" max="13569" width="11.7109375" style="77" customWidth="1"/>
    <col min="13570" max="13570" width="11.42578125" style="77" customWidth="1"/>
    <col min="13571" max="13571" width="12.7109375" style="77" customWidth="1"/>
    <col min="13572" max="13572" width="4.140625" style="77" customWidth="1"/>
    <col min="13573" max="13573" width="35.5703125" style="77" customWidth="1"/>
    <col min="13574" max="13574" width="12.5703125" style="77" customWidth="1"/>
    <col min="13575" max="13575" width="12.28515625" style="77" customWidth="1"/>
    <col min="13576" max="13576" width="12.85546875" style="77" customWidth="1"/>
    <col min="13577" max="13577" width="11.140625" style="77" customWidth="1"/>
    <col min="13578" max="13578" width="12.42578125" style="77" customWidth="1"/>
    <col min="13579" max="13579" width="11.42578125" style="77" customWidth="1"/>
    <col min="13580" max="13580" width="13.5703125" style="77" customWidth="1"/>
    <col min="13581" max="13818" width="11.5703125" style="77"/>
    <col min="13819" max="13819" width="23.140625" style="77" customWidth="1"/>
    <col min="13820" max="13820" width="42.85546875" style="77" customWidth="1"/>
    <col min="13821" max="13821" width="11.5703125" style="77"/>
    <col min="13822" max="13822" width="11.28515625" style="77" customWidth="1"/>
    <col min="13823" max="13823" width="12.85546875" style="77" customWidth="1"/>
    <col min="13824" max="13824" width="12.140625" style="77" customWidth="1"/>
    <col min="13825" max="13825" width="11.7109375" style="77" customWidth="1"/>
    <col min="13826" max="13826" width="11.42578125" style="77" customWidth="1"/>
    <col min="13827" max="13827" width="12.7109375" style="77" customWidth="1"/>
    <col min="13828" max="13828" width="4.140625" style="77" customWidth="1"/>
    <col min="13829" max="13829" width="35.5703125" style="77" customWidth="1"/>
    <col min="13830" max="13830" width="12.5703125" style="77" customWidth="1"/>
    <col min="13831" max="13831" width="12.28515625" style="77" customWidth="1"/>
    <col min="13832" max="13832" width="12.85546875" style="77" customWidth="1"/>
    <col min="13833" max="13833" width="11.140625" style="77" customWidth="1"/>
    <col min="13834" max="13834" width="12.42578125" style="77" customWidth="1"/>
    <col min="13835" max="13835" width="11.42578125" style="77" customWidth="1"/>
    <col min="13836" max="13836" width="13.5703125" style="77" customWidth="1"/>
    <col min="13837" max="14074" width="11.5703125" style="77"/>
    <col min="14075" max="14075" width="23.140625" style="77" customWidth="1"/>
    <col min="14076" max="14076" width="42.85546875" style="77" customWidth="1"/>
    <col min="14077" max="14077" width="11.5703125" style="77"/>
    <col min="14078" max="14078" width="11.28515625" style="77" customWidth="1"/>
    <col min="14079" max="14079" width="12.85546875" style="77" customWidth="1"/>
    <col min="14080" max="14080" width="12.140625" style="77" customWidth="1"/>
    <col min="14081" max="14081" width="11.7109375" style="77" customWidth="1"/>
    <col min="14082" max="14082" width="11.42578125" style="77" customWidth="1"/>
    <col min="14083" max="14083" width="12.7109375" style="77" customWidth="1"/>
    <col min="14084" max="14084" width="4.140625" style="77" customWidth="1"/>
    <col min="14085" max="14085" width="35.5703125" style="77" customWidth="1"/>
    <col min="14086" max="14086" width="12.5703125" style="77" customWidth="1"/>
    <col min="14087" max="14087" width="12.28515625" style="77" customWidth="1"/>
    <col min="14088" max="14088" width="12.85546875" style="77" customWidth="1"/>
    <col min="14089" max="14089" width="11.140625" style="77" customWidth="1"/>
    <col min="14090" max="14090" width="12.42578125" style="77" customWidth="1"/>
    <col min="14091" max="14091" width="11.42578125" style="77" customWidth="1"/>
    <col min="14092" max="14092" width="13.5703125" style="77" customWidth="1"/>
    <col min="14093" max="14330" width="11.5703125" style="77"/>
    <col min="14331" max="14331" width="23.140625" style="77" customWidth="1"/>
    <col min="14332" max="14332" width="42.85546875" style="77" customWidth="1"/>
    <col min="14333" max="14333" width="11.5703125" style="77"/>
    <col min="14334" max="14334" width="11.28515625" style="77" customWidth="1"/>
    <col min="14335" max="14335" width="12.85546875" style="77" customWidth="1"/>
    <col min="14336" max="14336" width="12.140625" style="77" customWidth="1"/>
    <col min="14337" max="14337" width="11.7109375" style="77" customWidth="1"/>
    <col min="14338" max="14338" width="11.42578125" style="77" customWidth="1"/>
    <col min="14339" max="14339" width="12.7109375" style="77" customWidth="1"/>
    <col min="14340" max="14340" width="4.140625" style="77" customWidth="1"/>
    <col min="14341" max="14341" width="35.5703125" style="77" customWidth="1"/>
    <col min="14342" max="14342" width="12.5703125" style="77" customWidth="1"/>
    <col min="14343" max="14343" width="12.28515625" style="77" customWidth="1"/>
    <col min="14344" max="14344" width="12.85546875" style="77" customWidth="1"/>
    <col min="14345" max="14345" width="11.140625" style="77" customWidth="1"/>
    <col min="14346" max="14346" width="12.42578125" style="77" customWidth="1"/>
    <col min="14347" max="14347" width="11.42578125" style="77" customWidth="1"/>
    <col min="14348" max="14348" width="13.5703125" style="77" customWidth="1"/>
    <col min="14349" max="14586" width="11.5703125" style="77"/>
    <col min="14587" max="14587" width="23.140625" style="77" customWidth="1"/>
    <col min="14588" max="14588" width="42.85546875" style="77" customWidth="1"/>
    <col min="14589" max="14589" width="11.5703125" style="77"/>
    <col min="14590" max="14590" width="11.28515625" style="77" customWidth="1"/>
    <col min="14591" max="14591" width="12.85546875" style="77" customWidth="1"/>
    <col min="14592" max="14592" width="12.140625" style="77" customWidth="1"/>
    <col min="14593" max="14593" width="11.7109375" style="77" customWidth="1"/>
    <col min="14594" max="14594" width="11.42578125" style="77" customWidth="1"/>
    <col min="14595" max="14595" width="12.7109375" style="77" customWidth="1"/>
    <col min="14596" max="14596" width="4.140625" style="77" customWidth="1"/>
    <col min="14597" max="14597" width="35.5703125" style="77" customWidth="1"/>
    <col min="14598" max="14598" width="12.5703125" style="77" customWidth="1"/>
    <col min="14599" max="14599" width="12.28515625" style="77" customWidth="1"/>
    <col min="14600" max="14600" width="12.85546875" style="77" customWidth="1"/>
    <col min="14601" max="14601" width="11.140625" style="77" customWidth="1"/>
    <col min="14602" max="14602" width="12.42578125" style="77" customWidth="1"/>
    <col min="14603" max="14603" width="11.42578125" style="77" customWidth="1"/>
    <col min="14604" max="14604" width="13.5703125" style="77" customWidth="1"/>
    <col min="14605" max="14842" width="11.5703125" style="77"/>
    <col min="14843" max="14843" width="23.140625" style="77" customWidth="1"/>
    <col min="14844" max="14844" width="42.85546875" style="77" customWidth="1"/>
    <col min="14845" max="14845" width="11.5703125" style="77"/>
    <col min="14846" max="14846" width="11.28515625" style="77" customWidth="1"/>
    <col min="14847" max="14847" width="12.85546875" style="77" customWidth="1"/>
    <col min="14848" max="14848" width="12.140625" style="77" customWidth="1"/>
    <col min="14849" max="14849" width="11.7109375" style="77" customWidth="1"/>
    <col min="14850" max="14850" width="11.42578125" style="77" customWidth="1"/>
    <col min="14851" max="14851" width="12.7109375" style="77" customWidth="1"/>
    <col min="14852" max="14852" width="4.140625" style="77" customWidth="1"/>
    <col min="14853" max="14853" width="35.5703125" style="77" customWidth="1"/>
    <col min="14854" max="14854" width="12.5703125" style="77" customWidth="1"/>
    <col min="14855" max="14855" width="12.28515625" style="77" customWidth="1"/>
    <col min="14856" max="14856" width="12.85546875" style="77" customWidth="1"/>
    <col min="14857" max="14857" width="11.140625" style="77" customWidth="1"/>
    <col min="14858" max="14858" width="12.42578125" style="77" customWidth="1"/>
    <col min="14859" max="14859" width="11.42578125" style="77" customWidth="1"/>
    <col min="14860" max="14860" width="13.5703125" style="77" customWidth="1"/>
    <col min="14861" max="15098" width="11.5703125" style="77"/>
    <col min="15099" max="15099" width="23.140625" style="77" customWidth="1"/>
    <col min="15100" max="15100" width="42.85546875" style="77" customWidth="1"/>
    <col min="15101" max="15101" width="11.5703125" style="77"/>
    <col min="15102" max="15102" width="11.28515625" style="77" customWidth="1"/>
    <col min="15103" max="15103" width="12.85546875" style="77" customWidth="1"/>
    <col min="15104" max="15104" width="12.140625" style="77" customWidth="1"/>
    <col min="15105" max="15105" width="11.7109375" style="77" customWidth="1"/>
    <col min="15106" max="15106" width="11.42578125" style="77" customWidth="1"/>
    <col min="15107" max="15107" width="12.7109375" style="77" customWidth="1"/>
    <col min="15108" max="15108" width="4.140625" style="77" customWidth="1"/>
    <col min="15109" max="15109" width="35.5703125" style="77" customWidth="1"/>
    <col min="15110" max="15110" width="12.5703125" style="77" customWidth="1"/>
    <col min="15111" max="15111" width="12.28515625" style="77" customWidth="1"/>
    <col min="15112" max="15112" width="12.85546875" style="77" customWidth="1"/>
    <col min="15113" max="15113" width="11.140625" style="77" customWidth="1"/>
    <col min="15114" max="15114" width="12.42578125" style="77" customWidth="1"/>
    <col min="15115" max="15115" width="11.42578125" style="77" customWidth="1"/>
    <col min="15116" max="15116" width="13.5703125" style="77" customWidth="1"/>
    <col min="15117" max="15354" width="11.5703125" style="77"/>
    <col min="15355" max="15355" width="23.140625" style="77" customWidth="1"/>
    <col min="15356" max="15356" width="42.85546875" style="77" customWidth="1"/>
    <col min="15357" max="15357" width="11.5703125" style="77"/>
    <col min="15358" max="15358" width="11.28515625" style="77" customWidth="1"/>
    <col min="15359" max="15359" width="12.85546875" style="77" customWidth="1"/>
    <col min="15360" max="15360" width="12.140625" style="77" customWidth="1"/>
    <col min="15361" max="15361" width="11.7109375" style="77" customWidth="1"/>
    <col min="15362" max="15362" width="11.42578125" style="77" customWidth="1"/>
    <col min="15363" max="15363" width="12.7109375" style="77" customWidth="1"/>
    <col min="15364" max="15364" width="4.140625" style="77" customWidth="1"/>
    <col min="15365" max="15365" width="35.5703125" style="77" customWidth="1"/>
    <col min="15366" max="15366" width="12.5703125" style="77" customWidth="1"/>
    <col min="15367" max="15367" width="12.28515625" style="77" customWidth="1"/>
    <col min="15368" max="15368" width="12.85546875" style="77" customWidth="1"/>
    <col min="15369" max="15369" width="11.140625" style="77" customWidth="1"/>
    <col min="15370" max="15370" width="12.42578125" style="77" customWidth="1"/>
    <col min="15371" max="15371" width="11.42578125" style="77" customWidth="1"/>
    <col min="15372" max="15372" width="13.5703125" style="77" customWidth="1"/>
    <col min="15373" max="15610" width="11.5703125" style="77"/>
    <col min="15611" max="15611" width="23.140625" style="77" customWidth="1"/>
    <col min="15612" max="15612" width="42.85546875" style="77" customWidth="1"/>
    <col min="15613" max="15613" width="11.5703125" style="77"/>
    <col min="15614" max="15614" width="11.28515625" style="77" customWidth="1"/>
    <col min="15615" max="15615" width="12.85546875" style="77" customWidth="1"/>
    <col min="15616" max="15616" width="12.140625" style="77" customWidth="1"/>
    <col min="15617" max="15617" width="11.7109375" style="77" customWidth="1"/>
    <col min="15618" max="15618" width="11.42578125" style="77" customWidth="1"/>
    <col min="15619" max="15619" width="12.7109375" style="77" customWidth="1"/>
    <col min="15620" max="15620" width="4.140625" style="77" customWidth="1"/>
    <col min="15621" max="15621" width="35.5703125" style="77" customWidth="1"/>
    <col min="15622" max="15622" width="12.5703125" style="77" customWidth="1"/>
    <col min="15623" max="15623" width="12.28515625" style="77" customWidth="1"/>
    <col min="15624" max="15624" width="12.85546875" style="77" customWidth="1"/>
    <col min="15625" max="15625" width="11.140625" style="77" customWidth="1"/>
    <col min="15626" max="15626" width="12.42578125" style="77" customWidth="1"/>
    <col min="15627" max="15627" width="11.42578125" style="77" customWidth="1"/>
    <col min="15628" max="15628" width="13.5703125" style="77" customWidth="1"/>
    <col min="15629" max="15866" width="11.5703125" style="77"/>
    <col min="15867" max="15867" width="23.140625" style="77" customWidth="1"/>
    <col min="15868" max="15868" width="42.85546875" style="77" customWidth="1"/>
    <col min="15869" max="15869" width="11.5703125" style="77"/>
    <col min="15870" max="15870" width="11.28515625" style="77" customWidth="1"/>
    <col min="15871" max="15871" width="12.85546875" style="77" customWidth="1"/>
    <col min="15872" max="15872" width="12.140625" style="77" customWidth="1"/>
    <col min="15873" max="15873" width="11.7109375" style="77" customWidth="1"/>
    <col min="15874" max="15874" width="11.42578125" style="77" customWidth="1"/>
    <col min="15875" max="15875" width="12.7109375" style="77" customWidth="1"/>
    <col min="15876" max="15876" width="4.140625" style="77" customWidth="1"/>
    <col min="15877" max="15877" width="35.5703125" style="77" customWidth="1"/>
    <col min="15878" max="15878" width="12.5703125" style="77" customWidth="1"/>
    <col min="15879" max="15879" width="12.28515625" style="77" customWidth="1"/>
    <col min="15880" max="15880" width="12.85546875" style="77" customWidth="1"/>
    <col min="15881" max="15881" width="11.140625" style="77" customWidth="1"/>
    <col min="15882" max="15882" width="12.42578125" style="77" customWidth="1"/>
    <col min="15883" max="15883" width="11.42578125" style="77" customWidth="1"/>
    <col min="15884" max="15884" width="13.5703125" style="77" customWidth="1"/>
    <col min="15885" max="16122" width="11.5703125" style="77"/>
    <col min="16123" max="16123" width="23.140625" style="77" customWidth="1"/>
    <col min="16124" max="16124" width="42.85546875" style="77" customWidth="1"/>
    <col min="16125" max="16125" width="11.5703125" style="77"/>
    <col min="16126" max="16126" width="11.28515625" style="77" customWidth="1"/>
    <col min="16127" max="16127" width="12.85546875" style="77" customWidth="1"/>
    <col min="16128" max="16128" width="12.140625" style="77" customWidth="1"/>
    <col min="16129" max="16129" width="11.7109375" style="77" customWidth="1"/>
    <col min="16130" max="16130" width="11.42578125" style="77" customWidth="1"/>
    <col min="16131" max="16131" width="12.7109375" style="77" customWidth="1"/>
    <col min="16132" max="16132" width="4.140625" style="77" customWidth="1"/>
    <col min="16133" max="16133" width="35.5703125" style="77" customWidth="1"/>
    <col min="16134" max="16134" width="12.5703125" style="77" customWidth="1"/>
    <col min="16135" max="16135" width="12.28515625" style="77" customWidth="1"/>
    <col min="16136" max="16136" width="12.85546875" style="77" customWidth="1"/>
    <col min="16137" max="16137" width="11.140625" style="77" customWidth="1"/>
    <col min="16138" max="16138" width="12.42578125" style="77" customWidth="1"/>
    <col min="16139" max="16139" width="11.42578125" style="77" customWidth="1"/>
    <col min="16140" max="16140" width="13.5703125" style="77" customWidth="1"/>
    <col min="16141" max="16384" width="11.5703125" style="77"/>
  </cols>
  <sheetData>
    <row r="1" spans="1:36" ht="18.75" x14ac:dyDescent="0.3">
      <c r="K1" s="131"/>
      <c r="L1" s="131" t="s">
        <v>77</v>
      </c>
      <c r="M1" s="131"/>
      <c r="N1" s="131"/>
      <c r="O1" s="131"/>
      <c r="P1" s="131"/>
      <c r="Q1" s="131"/>
      <c r="R1" s="131"/>
      <c r="S1" s="131"/>
      <c r="T1" s="131"/>
      <c r="U1" s="132"/>
      <c r="V1" s="151"/>
      <c r="W1" s="151"/>
      <c r="X1" s="181"/>
      <c r="Y1" s="181"/>
    </row>
    <row r="2" spans="1:36" ht="18.75" x14ac:dyDescent="0.3">
      <c r="K2" s="131" t="s">
        <v>1</v>
      </c>
      <c r="L2" s="131"/>
      <c r="M2" s="131"/>
      <c r="N2" s="131"/>
      <c r="O2" s="131"/>
      <c r="P2" s="131"/>
      <c r="Q2" s="131"/>
      <c r="R2" s="131"/>
      <c r="S2" s="131"/>
      <c r="T2" s="131"/>
      <c r="U2" s="132"/>
      <c r="V2" s="151"/>
      <c r="W2" s="151"/>
      <c r="X2" s="181"/>
      <c r="Y2" s="181"/>
    </row>
    <row r="3" spans="1:36" ht="18.75" x14ac:dyDescent="0.3">
      <c r="K3" s="131" t="s">
        <v>2</v>
      </c>
      <c r="L3" s="131"/>
      <c r="M3" s="131"/>
      <c r="N3" s="131"/>
      <c r="O3" s="131"/>
      <c r="P3" s="131"/>
      <c r="Q3" s="131"/>
      <c r="R3" s="131"/>
      <c r="S3" s="131"/>
      <c r="T3" s="131"/>
      <c r="U3" s="132"/>
      <c r="V3" s="151"/>
      <c r="W3" s="151"/>
      <c r="X3" s="181"/>
      <c r="Y3" s="181"/>
    </row>
    <row r="4" spans="1:36" ht="18.75" x14ac:dyDescent="0.3">
      <c r="K4" s="131" t="s">
        <v>200</v>
      </c>
      <c r="L4" s="131"/>
      <c r="M4" s="131"/>
      <c r="N4" s="131"/>
      <c r="O4" s="131"/>
      <c r="P4" s="131"/>
      <c r="Q4" s="131"/>
      <c r="R4" s="131"/>
      <c r="S4" s="131"/>
      <c r="T4" s="131"/>
      <c r="U4" s="132"/>
      <c r="V4" s="151"/>
      <c r="W4" s="151"/>
      <c r="X4" s="181"/>
      <c r="Y4" s="181"/>
    </row>
    <row r="5" spans="1:36" ht="18.75" x14ac:dyDescent="0.3">
      <c r="A5" s="130"/>
      <c r="B5" s="131" t="s">
        <v>0</v>
      </c>
      <c r="C5" s="130"/>
      <c r="D5" s="130"/>
      <c r="E5" s="130"/>
      <c r="F5" s="130"/>
      <c r="G5" s="151"/>
      <c r="H5" s="151"/>
      <c r="I5" s="150"/>
      <c r="K5" s="131" t="s">
        <v>89</v>
      </c>
      <c r="L5" s="131"/>
      <c r="M5" s="131"/>
      <c r="N5" s="131"/>
      <c r="O5" s="131"/>
      <c r="P5" s="131"/>
      <c r="Q5" s="131"/>
      <c r="R5" s="131"/>
      <c r="S5" s="131"/>
      <c r="T5" s="131"/>
      <c r="U5" s="132"/>
      <c r="V5" s="151"/>
      <c r="W5" s="151"/>
      <c r="X5" s="181"/>
      <c r="Y5" s="181"/>
    </row>
    <row r="6" spans="1:36" ht="18.75" x14ac:dyDescent="0.3">
      <c r="A6" s="131" t="s">
        <v>1</v>
      </c>
      <c r="B6" s="131"/>
      <c r="C6" s="131"/>
      <c r="D6" s="131"/>
      <c r="E6" s="131"/>
      <c r="F6" s="131"/>
      <c r="G6" s="151"/>
      <c r="H6" s="151"/>
      <c r="I6" s="150"/>
      <c r="K6" s="132"/>
      <c r="L6" s="132" t="s">
        <v>3</v>
      </c>
      <c r="M6" s="132"/>
      <c r="N6" s="132"/>
      <c r="O6" s="132"/>
      <c r="P6" s="132"/>
      <c r="Q6" s="132"/>
      <c r="R6" s="132"/>
      <c r="S6" s="132"/>
      <c r="T6" s="132"/>
      <c r="U6" s="132"/>
      <c r="V6" s="151"/>
      <c r="W6" s="151"/>
      <c r="X6" s="181"/>
      <c r="Y6" s="181"/>
    </row>
    <row r="7" spans="1:36" ht="18.75" x14ac:dyDescent="0.3">
      <c r="A7" s="131" t="s">
        <v>2</v>
      </c>
      <c r="B7" s="131"/>
      <c r="C7" s="131"/>
      <c r="D7" s="131"/>
      <c r="E7" s="131"/>
      <c r="F7" s="131"/>
      <c r="G7" s="151"/>
      <c r="H7" s="151"/>
      <c r="I7" s="150"/>
      <c r="K7" s="151" t="s">
        <v>78</v>
      </c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81"/>
      <c r="Y7" s="181"/>
    </row>
    <row r="8" spans="1:36" ht="19.5" thickBot="1" x14ac:dyDescent="0.35">
      <c r="A8" s="131" t="s">
        <v>230</v>
      </c>
      <c r="B8" s="131"/>
      <c r="C8" s="131"/>
      <c r="D8" s="131"/>
      <c r="E8" s="131"/>
      <c r="F8" s="131"/>
      <c r="G8" s="151"/>
      <c r="H8" s="151"/>
      <c r="I8" s="150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</row>
    <row r="9" spans="1:36" ht="19.5" thickBot="1" x14ac:dyDescent="0.35">
      <c r="A9" s="131" t="s">
        <v>89</v>
      </c>
      <c r="B9" s="131"/>
      <c r="C9" s="131"/>
      <c r="D9" s="131"/>
      <c r="E9" s="131"/>
      <c r="F9" s="131"/>
      <c r="G9" s="151"/>
      <c r="H9" s="151"/>
      <c r="I9" s="150"/>
      <c r="J9" s="182"/>
      <c r="K9" s="183"/>
      <c r="L9" s="184" t="s">
        <v>4</v>
      </c>
      <c r="M9" s="185" t="s">
        <v>195</v>
      </c>
      <c r="N9" s="185" t="s">
        <v>129</v>
      </c>
      <c r="O9" s="185" t="s">
        <v>112</v>
      </c>
      <c r="P9" s="185" t="s">
        <v>112</v>
      </c>
      <c r="Q9" s="185" t="s">
        <v>113</v>
      </c>
      <c r="R9" s="185" t="s">
        <v>114</v>
      </c>
      <c r="S9" s="184" t="s">
        <v>115</v>
      </c>
      <c r="T9" s="185" t="s">
        <v>5</v>
      </c>
      <c r="U9" s="186"/>
      <c r="V9" s="187" t="s">
        <v>6</v>
      </c>
      <c r="W9" s="187"/>
      <c r="X9" s="187" t="s">
        <v>3</v>
      </c>
      <c r="Y9" s="188" t="s">
        <v>3</v>
      </c>
      <c r="AH9" s="122"/>
      <c r="AJ9" s="122"/>
    </row>
    <row r="10" spans="1:36" ht="15.75" x14ac:dyDescent="0.25">
      <c r="A10" s="132"/>
      <c r="B10" s="132" t="s">
        <v>3</v>
      </c>
      <c r="C10" s="132"/>
      <c r="D10" s="132"/>
      <c r="E10" s="132"/>
      <c r="F10" s="132"/>
      <c r="G10" s="151"/>
      <c r="H10" s="151"/>
      <c r="I10" s="181"/>
      <c r="J10" s="189"/>
      <c r="K10" s="190"/>
      <c r="L10" s="191" t="s">
        <v>8</v>
      </c>
      <c r="M10" s="191" t="s">
        <v>196</v>
      </c>
      <c r="N10" s="191" t="s">
        <v>130</v>
      </c>
      <c r="O10" s="191" t="s">
        <v>116</v>
      </c>
      <c r="P10" s="191" t="s">
        <v>116</v>
      </c>
      <c r="Q10" s="191" t="s">
        <v>117</v>
      </c>
      <c r="R10" s="191" t="s">
        <v>116</v>
      </c>
      <c r="S10" s="191" t="s">
        <v>116</v>
      </c>
      <c r="T10" s="191" t="s">
        <v>9</v>
      </c>
      <c r="U10" s="191" t="s">
        <v>10</v>
      </c>
      <c r="V10" s="191" t="s">
        <v>11</v>
      </c>
      <c r="W10" s="191" t="s">
        <v>12</v>
      </c>
      <c r="X10" s="191" t="s">
        <v>13</v>
      </c>
      <c r="Y10" s="191" t="s">
        <v>14</v>
      </c>
      <c r="AJ10" s="122"/>
    </row>
    <row r="11" spans="1:36" ht="16.5" thickBot="1" x14ac:dyDescent="0.3">
      <c r="A11" s="132" t="s">
        <v>3</v>
      </c>
      <c r="B11" s="132"/>
      <c r="C11" s="132"/>
      <c r="D11" s="132"/>
      <c r="E11" s="132"/>
      <c r="F11" s="132"/>
      <c r="G11" s="151"/>
      <c r="H11" s="151"/>
      <c r="I11" s="150"/>
      <c r="J11" s="189"/>
      <c r="K11" s="190"/>
      <c r="L11" s="192" t="s">
        <v>3</v>
      </c>
      <c r="M11" s="192"/>
      <c r="N11" s="192"/>
      <c r="O11" s="192" t="s">
        <v>118</v>
      </c>
      <c r="P11" s="192" t="s">
        <v>119</v>
      </c>
      <c r="Q11" s="192" t="s">
        <v>116</v>
      </c>
      <c r="R11" s="192"/>
      <c r="S11" s="192"/>
      <c r="T11" s="192" t="s">
        <v>16</v>
      </c>
      <c r="U11" s="192"/>
      <c r="V11" s="192"/>
      <c r="W11" s="192"/>
      <c r="X11" s="192"/>
      <c r="Y11" s="192"/>
      <c r="AJ11" s="122"/>
    </row>
    <row r="12" spans="1:36" ht="16.5" thickBot="1" x14ac:dyDescent="0.3">
      <c r="A12" s="193" t="s">
        <v>7</v>
      </c>
      <c r="B12" s="194"/>
      <c r="C12" s="133"/>
      <c r="D12" s="133"/>
      <c r="E12" s="133"/>
      <c r="F12" s="133"/>
      <c r="G12" s="133"/>
      <c r="H12" s="195"/>
      <c r="I12" s="150"/>
      <c r="J12" s="196"/>
      <c r="K12" s="197"/>
      <c r="L12" s="192" t="s">
        <v>19</v>
      </c>
      <c r="M12" s="192" t="s">
        <v>19</v>
      </c>
      <c r="N12" s="192" t="s">
        <v>19</v>
      </c>
      <c r="O12" s="192" t="s">
        <v>19</v>
      </c>
      <c r="P12" s="192" t="s">
        <v>19</v>
      </c>
      <c r="Q12" s="192" t="s">
        <v>19</v>
      </c>
      <c r="R12" s="192" t="s">
        <v>19</v>
      </c>
      <c r="S12" s="192" t="s">
        <v>19</v>
      </c>
      <c r="T12" s="192" t="s">
        <v>20</v>
      </c>
      <c r="U12" s="192" t="s">
        <v>19</v>
      </c>
      <c r="V12" s="192" t="s">
        <v>19</v>
      </c>
      <c r="W12" s="192" t="s">
        <v>19</v>
      </c>
      <c r="X12" s="192" t="s">
        <v>19</v>
      </c>
      <c r="Y12" s="192" t="s">
        <v>19</v>
      </c>
    </row>
    <row r="13" spans="1:36" ht="15.75" x14ac:dyDescent="0.25">
      <c r="A13" s="139" t="s">
        <v>15</v>
      </c>
      <c r="B13" s="198">
        <f>B15+B16</f>
        <v>9333.7999999999993</v>
      </c>
      <c r="C13" s="134"/>
      <c r="D13" s="134"/>
      <c r="E13" s="134"/>
      <c r="F13" s="134"/>
      <c r="G13" s="134"/>
      <c r="H13" s="199"/>
      <c r="I13" s="150"/>
      <c r="J13" s="200" t="s">
        <v>26</v>
      </c>
      <c r="K13" s="201" t="s">
        <v>201</v>
      </c>
      <c r="L13" s="202">
        <v>-197276.74979999967</v>
      </c>
      <c r="M13" s="202">
        <v>348.74</v>
      </c>
      <c r="N13" s="202">
        <v>66901.039999999994</v>
      </c>
      <c r="O13" s="202"/>
      <c r="P13" s="202"/>
      <c r="Q13" s="202"/>
      <c r="R13" s="202"/>
      <c r="S13" s="202"/>
      <c r="T13" s="203"/>
      <c r="U13" s="204"/>
      <c r="V13" s="203"/>
      <c r="W13" s="203"/>
      <c r="X13" s="203"/>
      <c r="Y13" s="205"/>
    </row>
    <row r="14" spans="1:36" ht="15.75" x14ac:dyDescent="0.25">
      <c r="A14" s="206" t="s">
        <v>17</v>
      </c>
      <c r="B14" s="207" t="s">
        <v>18</v>
      </c>
      <c r="C14" s="135"/>
      <c r="D14" s="135"/>
      <c r="E14" s="135"/>
      <c r="F14" s="135"/>
      <c r="G14" s="135"/>
      <c r="H14" s="208"/>
      <c r="I14" s="150"/>
      <c r="J14" s="189"/>
      <c r="K14" s="209" t="s">
        <v>3</v>
      </c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1"/>
      <c r="AD14" s="122"/>
    </row>
    <row r="15" spans="1:36" ht="15.75" x14ac:dyDescent="0.25">
      <c r="A15" s="212" t="s">
        <v>21</v>
      </c>
      <c r="B15" s="198">
        <v>9333.7999999999993</v>
      </c>
      <c r="C15" s="134"/>
      <c r="D15" s="134"/>
      <c r="E15" s="134"/>
      <c r="F15" s="134"/>
      <c r="G15" s="134"/>
      <c r="H15" s="199"/>
      <c r="I15" s="150"/>
      <c r="J15" s="213">
        <v>1</v>
      </c>
      <c r="K15" s="209" t="s">
        <v>202</v>
      </c>
      <c r="L15" s="214">
        <v>579591.04</v>
      </c>
      <c r="M15" s="214">
        <v>-348.74</v>
      </c>
      <c r="N15" s="214">
        <v>13307.419999999984</v>
      </c>
      <c r="O15" s="214">
        <v>-5306.1699999999992</v>
      </c>
      <c r="P15" s="214">
        <v>-31786.179999999989</v>
      </c>
      <c r="Q15" s="214">
        <v>-3334.8199999999988</v>
      </c>
      <c r="R15" s="214">
        <v>-4132.8000000000011</v>
      </c>
      <c r="S15" s="214">
        <v>25445.650000000009</v>
      </c>
      <c r="T15" s="214">
        <v>-48797.569000000003</v>
      </c>
      <c r="U15" s="214">
        <v>-404.89</v>
      </c>
      <c r="V15" s="214">
        <v>-1297.6199999999999</v>
      </c>
      <c r="W15" s="214">
        <v>-1562.6499999999999</v>
      </c>
      <c r="X15" s="214">
        <v>-29871.759999999998</v>
      </c>
      <c r="Y15" s="215">
        <v>-15660.649000000001</v>
      </c>
      <c r="AD15" s="122"/>
    </row>
    <row r="16" spans="1:36" ht="16.5" thickBot="1" x14ac:dyDescent="0.3">
      <c r="A16" s="216" t="s">
        <v>22</v>
      </c>
      <c r="B16" s="217">
        <v>0</v>
      </c>
      <c r="C16" s="136"/>
      <c r="D16" s="136"/>
      <c r="E16" s="136"/>
      <c r="F16" s="136"/>
      <c r="G16" s="136"/>
      <c r="H16" s="218"/>
      <c r="I16" s="150"/>
      <c r="J16" s="213"/>
      <c r="K16" s="209"/>
      <c r="L16" s="214"/>
      <c r="M16" s="214"/>
      <c r="N16" s="214"/>
      <c r="O16" s="214"/>
      <c r="P16" s="214"/>
      <c r="Q16" s="214"/>
      <c r="R16" s="214"/>
      <c r="S16" s="214"/>
      <c r="T16" s="214"/>
      <c r="U16" s="214"/>
      <c r="V16" s="214"/>
      <c r="W16" s="214"/>
      <c r="X16" s="214"/>
      <c r="Y16" s="215"/>
      <c r="AD16" s="122"/>
    </row>
    <row r="17" spans="1:31" ht="15.75" x14ac:dyDescent="0.25">
      <c r="A17" s="219"/>
      <c r="B17" s="220"/>
      <c r="C17" s="134" t="s">
        <v>23</v>
      </c>
      <c r="D17" s="221"/>
      <c r="E17" s="137" t="s">
        <v>24</v>
      </c>
      <c r="F17" s="222"/>
      <c r="G17" s="134" t="s">
        <v>25</v>
      </c>
      <c r="H17" s="222"/>
      <c r="I17" s="223"/>
      <c r="J17" s="213">
        <v>2</v>
      </c>
      <c r="K17" s="209" t="s">
        <v>203</v>
      </c>
      <c r="L17" s="214">
        <f>345312.96+745394.9+3343918.87+680.512</f>
        <v>4435307.2420000006</v>
      </c>
      <c r="M17" s="214">
        <v>49562.85</v>
      </c>
      <c r="N17" s="214">
        <v>420004.61</v>
      </c>
      <c r="O17" s="214">
        <v>20.79</v>
      </c>
      <c r="P17" s="214">
        <v>131.76</v>
      </c>
      <c r="Q17" s="214">
        <f>12.98</f>
        <v>12.98</v>
      </c>
      <c r="R17" s="214">
        <v>19.73</v>
      </c>
      <c r="S17" s="214">
        <v>248261.31</v>
      </c>
      <c r="T17" s="214">
        <f>U17+V17+W17+X17+Y17</f>
        <v>-680.51199999999994</v>
      </c>
      <c r="U17" s="214">
        <v>0</v>
      </c>
      <c r="V17" s="214">
        <v>0</v>
      </c>
      <c r="W17" s="214">
        <v>0</v>
      </c>
      <c r="X17" s="214">
        <v>0</v>
      </c>
      <c r="Y17" s="215">
        <f>0-680.512</f>
        <v>-680.51199999999994</v>
      </c>
      <c r="AD17" s="122"/>
    </row>
    <row r="18" spans="1:31" ht="15.75" x14ac:dyDescent="0.25">
      <c r="A18" s="219" t="s">
        <v>27</v>
      </c>
      <c r="B18" s="224" t="s">
        <v>28</v>
      </c>
      <c r="C18" s="138" t="s">
        <v>29</v>
      </c>
      <c r="D18" s="225" t="s">
        <v>30</v>
      </c>
      <c r="E18" s="138" t="s">
        <v>29</v>
      </c>
      <c r="F18" s="225" t="s">
        <v>30</v>
      </c>
      <c r="G18" s="226" t="s">
        <v>29</v>
      </c>
      <c r="H18" s="225" t="s">
        <v>30</v>
      </c>
      <c r="I18" s="223"/>
      <c r="J18" s="213"/>
      <c r="K18" s="209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14"/>
      <c r="Y18" s="215"/>
      <c r="AD18" s="122"/>
    </row>
    <row r="19" spans="1:31" ht="15.75" x14ac:dyDescent="0.25">
      <c r="A19" s="219" t="s">
        <v>31</v>
      </c>
      <c r="B19" s="220"/>
      <c r="C19" s="138" t="s">
        <v>32</v>
      </c>
      <c r="D19" s="225" t="s">
        <v>33</v>
      </c>
      <c r="E19" s="138" t="s">
        <v>32</v>
      </c>
      <c r="F19" s="225" t="s">
        <v>34</v>
      </c>
      <c r="G19" s="226" t="s">
        <v>32</v>
      </c>
      <c r="H19" s="225" t="s">
        <v>34</v>
      </c>
      <c r="I19" s="157"/>
      <c r="J19" s="213">
        <v>3</v>
      </c>
      <c r="K19" s="209" t="s">
        <v>204</v>
      </c>
      <c r="L19" s="214">
        <f>333423.19+5.33+739879.39+15.96+3309017.42+628.78</f>
        <v>4382970.07</v>
      </c>
      <c r="M19" s="214">
        <f>49447.16+1.66</f>
        <v>49448.820000000007</v>
      </c>
      <c r="N19" s="214">
        <f>385941.16+7.48</f>
        <v>385948.63999999996</v>
      </c>
      <c r="O19" s="214">
        <f>13.9-79.68</f>
        <v>-65.78</v>
      </c>
      <c r="P19" s="214">
        <f>44.74-462.17</f>
        <v>-417.43</v>
      </c>
      <c r="Q19" s="214">
        <f>18.36-48.7</f>
        <v>-30.340000000000003</v>
      </c>
      <c r="R19" s="214">
        <f>12.88-73.01</f>
        <v>-60.13</v>
      </c>
      <c r="S19" s="214">
        <f>247577.55+4.35</f>
        <v>247581.9</v>
      </c>
      <c r="T19" s="214">
        <f>U19+V19+W19+X19+Y19</f>
        <v>0</v>
      </c>
      <c r="U19" s="214">
        <v>0</v>
      </c>
      <c r="V19" s="214">
        <v>0</v>
      </c>
      <c r="W19" s="214">
        <v>0</v>
      </c>
      <c r="X19" s="214">
        <v>0</v>
      </c>
      <c r="Y19" s="215">
        <v>0</v>
      </c>
    </row>
    <row r="20" spans="1:31" ht="15.75" x14ac:dyDescent="0.25">
      <c r="A20" s="219"/>
      <c r="B20" s="220"/>
      <c r="C20" s="139"/>
      <c r="D20" s="225" t="s">
        <v>35</v>
      </c>
      <c r="E20" s="139"/>
      <c r="F20" s="225" t="s">
        <v>35</v>
      </c>
      <c r="G20" s="139"/>
      <c r="H20" s="225" t="s">
        <v>35</v>
      </c>
      <c r="I20" s="157"/>
      <c r="J20" s="213"/>
      <c r="K20" s="209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5"/>
      <c r="AD20" s="227"/>
    </row>
    <row r="21" spans="1:31" ht="15.75" x14ac:dyDescent="0.25">
      <c r="A21" s="137"/>
      <c r="B21" s="228"/>
      <c r="C21" s="140" t="s">
        <v>20</v>
      </c>
      <c r="D21" s="222" t="s">
        <v>19</v>
      </c>
      <c r="E21" s="140" t="s">
        <v>20</v>
      </c>
      <c r="F21" s="222" t="s">
        <v>19</v>
      </c>
      <c r="G21" s="229" t="s">
        <v>20</v>
      </c>
      <c r="H21" s="222" t="s">
        <v>19</v>
      </c>
      <c r="I21" s="157"/>
      <c r="J21" s="213">
        <v>4</v>
      </c>
      <c r="K21" s="209" t="s">
        <v>205</v>
      </c>
      <c r="L21" s="214">
        <f>L15+L17-L19</f>
        <v>631928.21200000029</v>
      </c>
      <c r="M21" s="214">
        <f>M15+M17-M19</f>
        <v>-234.7100000000064</v>
      </c>
      <c r="N21" s="214">
        <f t="shared" ref="N21:Y21" si="0">N15+N17-N19</f>
        <v>47363.390000000014</v>
      </c>
      <c r="O21" s="214">
        <f t="shared" si="0"/>
        <v>-5219.5999999999995</v>
      </c>
      <c r="P21" s="214">
        <f t="shared" si="0"/>
        <v>-31236.989999999991</v>
      </c>
      <c r="Q21" s="214">
        <f t="shared" si="0"/>
        <v>-3291.4999999999986</v>
      </c>
      <c r="R21" s="214">
        <f t="shared" si="0"/>
        <v>-4052.9400000000014</v>
      </c>
      <c r="S21" s="214">
        <f t="shared" si="0"/>
        <v>26125.060000000027</v>
      </c>
      <c r="T21" s="214">
        <f>U21+V21+W21+X21+Y21</f>
        <v>-49478.080999999998</v>
      </c>
      <c r="U21" s="214">
        <f t="shared" si="0"/>
        <v>-404.89</v>
      </c>
      <c r="V21" s="214">
        <f t="shared" si="0"/>
        <v>-1297.6199999999999</v>
      </c>
      <c r="W21" s="214">
        <f t="shared" si="0"/>
        <v>-1562.6499999999999</v>
      </c>
      <c r="X21" s="214">
        <f t="shared" si="0"/>
        <v>-29871.759999999998</v>
      </c>
      <c r="Y21" s="215">
        <f t="shared" si="0"/>
        <v>-16341.161000000002</v>
      </c>
      <c r="AE21" s="122"/>
    </row>
    <row r="22" spans="1:31" ht="16.5" customHeight="1" x14ac:dyDescent="0.25">
      <c r="A22" s="83" t="s">
        <v>36</v>
      </c>
      <c r="B22" s="224" t="s">
        <v>37</v>
      </c>
      <c r="C22" s="120">
        <f>D22*11*B13</f>
        <v>376805.50599999994</v>
      </c>
      <c r="D22" s="230">
        <v>3.67</v>
      </c>
      <c r="E22" s="120">
        <f>F22*11*B13</f>
        <v>376805.50599999994</v>
      </c>
      <c r="F22" s="230">
        <v>3.67</v>
      </c>
      <c r="G22" s="120">
        <f>C22-E22</f>
        <v>0</v>
      </c>
      <c r="H22" s="230">
        <f>D22-F22</f>
        <v>0</v>
      </c>
      <c r="I22" s="175"/>
      <c r="J22" s="213"/>
      <c r="K22" s="209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5"/>
    </row>
    <row r="23" spans="1:31" ht="16.5" customHeight="1" x14ac:dyDescent="0.25">
      <c r="A23" s="83" t="s">
        <v>148</v>
      </c>
      <c r="B23" s="224" t="s">
        <v>39</v>
      </c>
      <c r="C23" s="141"/>
      <c r="D23" s="231"/>
      <c r="E23" s="141"/>
      <c r="F23" s="231"/>
      <c r="G23" s="141"/>
      <c r="H23" s="231"/>
      <c r="I23" s="174"/>
      <c r="J23" s="213">
        <v>5</v>
      </c>
      <c r="K23" s="209" t="s">
        <v>47</v>
      </c>
      <c r="L23" s="214">
        <v>4268194.4460000005</v>
      </c>
      <c r="M23" s="214">
        <v>49573.1</v>
      </c>
      <c r="N23" s="214">
        <v>313616.59000000003</v>
      </c>
      <c r="O23" s="232"/>
      <c r="P23" s="232"/>
      <c r="Q23" s="232"/>
      <c r="R23" s="232"/>
      <c r="S23" s="232"/>
      <c r="T23" s="214"/>
      <c r="U23" s="232"/>
      <c r="V23" s="232"/>
      <c r="W23" s="232"/>
      <c r="X23" s="232"/>
      <c r="Y23" s="233"/>
    </row>
    <row r="24" spans="1:31" ht="16.5" customHeight="1" x14ac:dyDescent="0.25">
      <c r="A24" s="83" t="s">
        <v>149</v>
      </c>
      <c r="B24" s="224" t="s">
        <v>41</v>
      </c>
      <c r="C24" s="141"/>
      <c r="D24" s="231"/>
      <c r="E24" s="141"/>
      <c r="F24" s="231"/>
      <c r="G24" s="141"/>
      <c r="H24" s="231"/>
      <c r="I24" s="174"/>
      <c r="J24" s="213">
        <v>6</v>
      </c>
      <c r="K24" s="209" t="s">
        <v>49</v>
      </c>
      <c r="L24" s="214">
        <f>L17-L23</f>
        <v>167112.79600000009</v>
      </c>
      <c r="M24" s="214">
        <f>M17-M23</f>
        <v>-10.25</v>
      </c>
      <c r="N24" s="214">
        <f>N17-N23</f>
        <v>106388.01999999996</v>
      </c>
      <c r="O24" s="214"/>
      <c r="P24" s="214"/>
      <c r="Q24" s="214"/>
      <c r="R24" s="214"/>
      <c r="S24" s="214"/>
      <c r="T24" s="214"/>
      <c r="U24" s="214"/>
      <c r="V24" s="214"/>
      <c r="W24" s="214"/>
      <c r="X24" s="214"/>
      <c r="Y24" s="215"/>
    </row>
    <row r="25" spans="1:31" ht="16.5" customHeight="1" x14ac:dyDescent="0.25">
      <c r="A25" s="83" t="s">
        <v>86</v>
      </c>
      <c r="B25" s="224" t="s">
        <v>150</v>
      </c>
      <c r="C25" s="141"/>
      <c r="D25" s="231"/>
      <c r="E25" s="141"/>
      <c r="F25" s="231"/>
      <c r="G25" s="141"/>
      <c r="H25" s="231"/>
      <c r="I25" s="174"/>
      <c r="J25" s="213"/>
      <c r="K25" s="209" t="s">
        <v>51</v>
      </c>
      <c r="L25" s="214"/>
      <c r="M25" s="214"/>
      <c r="N25" s="214"/>
      <c r="O25" s="232"/>
      <c r="P25" s="232"/>
      <c r="Q25" s="232"/>
      <c r="R25" s="232"/>
      <c r="S25" s="232"/>
      <c r="T25" s="214"/>
      <c r="U25" s="214"/>
      <c r="V25" s="214"/>
      <c r="W25" s="214"/>
      <c r="X25" s="214"/>
      <c r="Y25" s="215"/>
    </row>
    <row r="26" spans="1:31" ht="16.5" customHeight="1" x14ac:dyDescent="0.25">
      <c r="A26" s="219" t="s">
        <v>40</v>
      </c>
      <c r="B26" s="224" t="s">
        <v>134</v>
      </c>
      <c r="C26" s="141"/>
      <c r="D26" s="231"/>
      <c r="E26" s="141"/>
      <c r="F26" s="231"/>
      <c r="G26" s="141"/>
      <c r="H26" s="231"/>
      <c r="I26" s="174"/>
      <c r="J26" s="213"/>
      <c r="K26" s="209" t="s">
        <v>53</v>
      </c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4"/>
      <c r="W26" s="214"/>
      <c r="X26" s="214"/>
      <c r="Y26" s="215"/>
    </row>
    <row r="27" spans="1:31" ht="16.5" customHeight="1" x14ac:dyDescent="0.25">
      <c r="A27" s="219" t="s">
        <v>42</v>
      </c>
      <c r="B27" s="224" t="s">
        <v>151</v>
      </c>
      <c r="C27" s="141"/>
      <c r="D27" s="231"/>
      <c r="E27" s="141"/>
      <c r="F27" s="231"/>
      <c r="G27" s="141"/>
      <c r="H27" s="231"/>
      <c r="I27" s="174"/>
      <c r="J27" s="213" t="s">
        <v>3</v>
      </c>
      <c r="K27" s="209" t="s">
        <v>3</v>
      </c>
      <c r="L27" s="232"/>
      <c r="M27" s="232"/>
      <c r="N27" s="232"/>
      <c r="O27" s="214"/>
      <c r="P27" s="214"/>
      <c r="Q27" s="214"/>
      <c r="R27" s="214"/>
      <c r="S27" s="214"/>
      <c r="T27" s="214"/>
      <c r="U27" s="232"/>
      <c r="V27" s="232"/>
      <c r="W27" s="232"/>
      <c r="X27" s="232"/>
      <c r="Y27" s="233"/>
    </row>
    <row r="28" spans="1:31" ht="15.75" customHeight="1" x14ac:dyDescent="0.25">
      <c r="A28" s="219" t="s">
        <v>43</v>
      </c>
      <c r="B28" s="224" t="s">
        <v>152</v>
      </c>
      <c r="C28" s="141"/>
      <c r="D28" s="231"/>
      <c r="E28" s="141"/>
      <c r="F28" s="231"/>
      <c r="G28" s="141"/>
      <c r="H28" s="231"/>
      <c r="I28" s="174"/>
      <c r="J28" s="213">
        <v>7</v>
      </c>
      <c r="K28" s="209" t="s">
        <v>56</v>
      </c>
      <c r="L28" s="214">
        <f>L19-L23</f>
        <v>114775.62399999984</v>
      </c>
      <c r="M28" s="214">
        <f>M19-M23</f>
        <v>-124.27999999999156</v>
      </c>
      <c r="N28" s="214">
        <f>N19-N23</f>
        <v>72332.04999999993</v>
      </c>
      <c r="O28" s="214"/>
      <c r="P28" s="214"/>
      <c r="Q28" s="214"/>
      <c r="R28" s="214"/>
      <c r="S28" s="214"/>
      <c r="T28" s="214"/>
      <c r="U28" s="214"/>
      <c r="V28" s="214"/>
      <c r="W28" s="214"/>
      <c r="X28" s="214"/>
      <c r="Y28" s="215"/>
    </row>
    <row r="29" spans="1:31" ht="15.75" customHeight="1" x14ac:dyDescent="0.25">
      <c r="A29" s="219" t="s">
        <v>44</v>
      </c>
      <c r="B29" s="224" t="s">
        <v>153</v>
      </c>
      <c r="C29" s="141"/>
      <c r="D29" s="231"/>
      <c r="E29" s="141"/>
      <c r="F29" s="231"/>
      <c r="G29" s="141"/>
      <c r="H29" s="231"/>
      <c r="I29" s="174"/>
      <c r="J29" s="213"/>
      <c r="K29" s="209"/>
      <c r="L29" s="232"/>
      <c r="M29" s="232"/>
      <c r="N29" s="232"/>
      <c r="O29" s="234"/>
      <c r="P29" s="234"/>
      <c r="Q29" s="234"/>
      <c r="R29" s="234"/>
      <c r="S29" s="234"/>
      <c r="T29" s="214"/>
      <c r="U29" s="214"/>
      <c r="V29" s="214"/>
      <c r="W29" s="234"/>
      <c r="X29" s="214"/>
      <c r="Y29" s="215"/>
    </row>
    <row r="30" spans="1:31" ht="16.5" thickBot="1" x14ac:dyDescent="0.3">
      <c r="A30" s="219" t="s">
        <v>45</v>
      </c>
      <c r="B30" s="224" t="s">
        <v>3</v>
      </c>
      <c r="C30" s="141"/>
      <c r="D30" s="231"/>
      <c r="E30" s="141"/>
      <c r="F30" s="231"/>
      <c r="G30" s="141"/>
      <c r="H30" s="231"/>
      <c r="I30" s="174"/>
      <c r="J30" s="213"/>
      <c r="K30" s="235"/>
      <c r="L30" s="214"/>
      <c r="M30" s="214"/>
      <c r="N30" s="214"/>
      <c r="O30" s="214"/>
      <c r="P30" s="214"/>
      <c r="Q30" s="214"/>
      <c r="R30" s="214"/>
      <c r="S30" s="214"/>
      <c r="T30" s="214"/>
      <c r="U30" s="214"/>
      <c r="V30" s="214"/>
      <c r="W30" s="214"/>
      <c r="X30" s="214"/>
      <c r="Y30" s="215"/>
    </row>
    <row r="31" spans="1:31" ht="15.75" x14ac:dyDescent="0.25">
      <c r="A31" s="219"/>
      <c r="B31" s="224" t="s">
        <v>3</v>
      </c>
      <c r="C31" s="141"/>
      <c r="D31" s="231"/>
      <c r="E31" s="141"/>
      <c r="F31" s="231"/>
      <c r="G31" s="141"/>
      <c r="H31" s="231"/>
      <c r="I31" s="174"/>
      <c r="J31" s="200" t="s">
        <v>60</v>
      </c>
      <c r="K31" s="236" t="s">
        <v>206</v>
      </c>
      <c r="L31" s="237">
        <f>L13+L28</f>
        <v>-82501.125799999834</v>
      </c>
      <c r="M31" s="237">
        <f>M13+M28</f>
        <v>224.46000000000845</v>
      </c>
      <c r="N31" s="237">
        <f>N13+N28</f>
        <v>139233.08999999991</v>
      </c>
      <c r="O31" s="214"/>
      <c r="P31" s="214"/>
      <c r="Q31" s="214"/>
      <c r="R31" s="214"/>
      <c r="S31" s="214"/>
      <c r="T31" s="214"/>
      <c r="U31" s="214"/>
      <c r="V31" s="214"/>
      <c r="W31" s="214"/>
      <c r="X31" s="214"/>
      <c r="Y31" s="215"/>
    </row>
    <row r="32" spans="1:31" ht="15.75" x14ac:dyDescent="0.25">
      <c r="A32" s="79" t="s">
        <v>135</v>
      </c>
      <c r="B32" s="238" t="s">
        <v>37</v>
      </c>
      <c r="C32" s="120">
        <f>D32*11*B13</f>
        <v>447649.04799999995</v>
      </c>
      <c r="D32" s="239">
        <v>4.3600000000000003</v>
      </c>
      <c r="E32" s="120">
        <f>F32*11*B13</f>
        <v>447649.04799999995</v>
      </c>
      <c r="F32" s="239">
        <v>4.3600000000000003</v>
      </c>
      <c r="G32" s="120">
        <f>C32-E32</f>
        <v>0</v>
      </c>
      <c r="H32" s="239">
        <f>D32-F32</f>
        <v>0</v>
      </c>
      <c r="I32" s="174"/>
      <c r="J32" s="213"/>
      <c r="K32" s="236" t="s">
        <v>3</v>
      </c>
      <c r="L32" s="232"/>
      <c r="M32" s="232"/>
      <c r="N32" s="232"/>
      <c r="O32" s="214"/>
      <c r="P32" s="214"/>
      <c r="Q32" s="214"/>
      <c r="R32" s="214"/>
      <c r="S32" s="214"/>
      <c r="T32" s="214"/>
      <c r="U32" s="214"/>
      <c r="V32" s="214"/>
      <c r="W32" s="214"/>
      <c r="X32" s="214"/>
      <c r="Y32" s="215"/>
    </row>
    <row r="33" spans="1:25" ht="15.75" x14ac:dyDescent="0.25">
      <c r="A33" s="80" t="s">
        <v>136</v>
      </c>
      <c r="B33" s="240" t="s">
        <v>39</v>
      </c>
      <c r="C33" s="141"/>
      <c r="D33" s="231"/>
      <c r="E33" s="141"/>
      <c r="F33" s="231"/>
      <c r="G33" s="141"/>
      <c r="H33" s="231"/>
      <c r="I33" s="174"/>
      <c r="J33" s="213"/>
      <c r="K33" s="209" t="s">
        <v>87</v>
      </c>
      <c r="L33" s="232"/>
      <c r="M33" s="232"/>
      <c r="N33" s="232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5"/>
    </row>
    <row r="34" spans="1:25" ht="15.75" x14ac:dyDescent="0.25">
      <c r="A34" s="81" t="s">
        <v>137</v>
      </c>
      <c r="B34" s="240" t="s">
        <v>41</v>
      </c>
      <c r="C34" s="141"/>
      <c r="D34" s="231"/>
      <c r="E34" s="141"/>
      <c r="F34" s="231"/>
      <c r="G34" s="141"/>
      <c r="H34" s="231"/>
      <c r="I34" s="174"/>
      <c r="J34" s="213"/>
      <c r="K34" s="209" t="s">
        <v>88</v>
      </c>
      <c r="L34" s="237">
        <f>0+13920</f>
        <v>13920</v>
      </c>
      <c r="M34" s="241"/>
      <c r="N34" s="241"/>
      <c r="O34" s="214"/>
      <c r="P34" s="214"/>
      <c r="Q34" s="214"/>
      <c r="R34" s="214"/>
      <c r="S34" s="214"/>
      <c r="T34" s="214"/>
      <c r="U34" s="214"/>
      <c r="V34" s="214"/>
      <c r="W34" s="214"/>
      <c r="X34" s="214"/>
      <c r="Y34" s="215"/>
    </row>
    <row r="35" spans="1:25" ht="15.75" x14ac:dyDescent="0.25">
      <c r="A35" s="80" t="s">
        <v>138</v>
      </c>
      <c r="B35" s="240" t="s">
        <v>46</v>
      </c>
      <c r="C35" s="141"/>
      <c r="D35" s="231"/>
      <c r="E35" s="141"/>
      <c r="F35" s="231"/>
      <c r="G35" s="141"/>
      <c r="H35" s="231"/>
      <c r="I35" s="174"/>
      <c r="J35" s="213"/>
      <c r="K35" s="209" t="s">
        <v>53</v>
      </c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5"/>
    </row>
    <row r="36" spans="1:25" ht="15.75" x14ac:dyDescent="0.25">
      <c r="A36" s="80" t="s">
        <v>139</v>
      </c>
      <c r="B36" s="240" t="s">
        <v>48</v>
      </c>
      <c r="C36" s="141"/>
      <c r="D36" s="231"/>
      <c r="E36" s="141"/>
      <c r="F36" s="231"/>
      <c r="G36" s="141"/>
      <c r="H36" s="231"/>
      <c r="I36" s="174"/>
      <c r="J36" s="213" t="s">
        <v>3</v>
      </c>
      <c r="K36" s="209" t="s">
        <v>3</v>
      </c>
      <c r="L36" s="232"/>
      <c r="M36" s="232"/>
      <c r="N36" s="232"/>
      <c r="O36" s="232"/>
      <c r="P36" s="232"/>
      <c r="Q36" s="232"/>
      <c r="R36" s="232"/>
      <c r="S36" s="232"/>
      <c r="T36" s="214"/>
      <c r="U36" s="214"/>
      <c r="V36" s="214"/>
      <c r="W36" s="214"/>
      <c r="X36" s="214"/>
      <c r="Y36" s="233"/>
    </row>
    <row r="37" spans="1:25" ht="15.75" x14ac:dyDescent="0.25">
      <c r="A37" s="219" t="s">
        <v>40</v>
      </c>
      <c r="B37" s="240" t="s">
        <v>50</v>
      </c>
      <c r="C37" s="141"/>
      <c r="D37" s="231"/>
      <c r="E37" s="141"/>
      <c r="F37" s="231"/>
      <c r="G37" s="141"/>
      <c r="H37" s="231"/>
      <c r="I37" s="174"/>
      <c r="J37" s="213"/>
      <c r="K37" s="209"/>
      <c r="L37" s="214"/>
      <c r="M37" s="214"/>
      <c r="N37" s="214"/>
      <c r="O37" s="214"/>
      <c r="P37" s="214"/>
      <c r="Q37" s="214"/>
      <c r="R37" s="214"/>
      <c r="S37" s="214"/>
      <c r="T37" s="214"/>
      <c r="U37" s="214"/>
      <c r="V37" s="214"/>
      <c r="W37" s="214"/>
      <c r="X37" s="232"/>
      <c r="Y37" s="233"/>
    </row>
    <row r="38" spans="1:25" ht="15.75" x14ac:dyDescent="0.25">
      <c r="A38" s="219" t="s">
        <v>42</v>
      </c>
      <c r="B38" s="240" t="s">
        <v>52</v>
      </c>
      <c r="C38" s="141"/>
      <c r="D38" s="231"/>
      <c r="E38" s="141"/>
      <c r="F38" s="231"/>
      <c r="G38" s="141"/>
      <c r="H38" s="231"/>
      <c r="I38" s="174"/>
      <c r="J38" s="213"/>
      <c r="K38" s="236" t="s">
        <v>65</v>
      </c>
      <c r="L38" s="232"/>
      <c r="M38" s="232"/>
      <c r="N38" s="232"/>
      <c r="O38" s="232"/>
      <c r="P38" s="232"/>
      <c r="Q38" s="232"/>
      <c r="R38" s="232"/>
      <c r="S38" s="232"/>
      <c r="T38" s="214"/>
      <c r="U38" s="214"/>
      <c r="V38" s="214"/>
      <c r="W38" s="214"/>
      <c r="X38" s="214"/>
      <c r="Y38" s="215"/>
    </row>
    <row r="39" spans="1:25" ht="16.5" thickBot="1" x14ac:dyDescent="0.3">
      <c r="A39" s="219" t="s">
        <v>43</v>
      </c>
      <c r="B39" s="240" t="s">
        <v>54</v>
      </c>
      <c r="C39" s="141"/>
      <c r="D39" s="231"/>
      <c r="E39" s="141"/>
      <c r="F39" s="231"/>
      <c r="G39" s="141"/>
      <c r="H39" s="231"/>
      <c r="I39" s="174"/>
      <c r="J39" s="242"/>
      <c r="K39" s="243" t="s">
        <v>133</v>
      </c>
      <c r="L39" s="243"/>
      <c r="M39" s="243"/>
      <c r="N39" s="243"/>
      <c r="O39" s="243"/>
      <c r="P39" s="243"/>
      <c r="Q39" s="243"/>
      <c r="R39" s="243"/>
      <c r="S39" s="243"/>
      <c r="T39" s="244"/>
      <c r="U39" s="244"/>
      <c r="V39" s="244"/>
      <c r="W39" s="244"/>
      <c r="X39" s="244"/>
      <c r="Y39" s="245"/>
    </row>
    <row r="40" spans="1:25" ht="15.75" x14ac:dyDescent="0.25">
      <c r="A40" s="219" t="s">
        <v>44</v>
      </c>
      <c r="B40" s="240" t="s">
        <v>55</v>
      </c>
      <c r="C40" s="141"/>
      <c r="D40" s="231"/>
      <c r="E40" s="141"/>
      <c r="F40" s="231"/>
      <c r="G40" s="141"/>
      <c r="H40" s="231"/>
      <c r="I40" s="174"/>
      <c r="K40" s="151"/>
      <c r="L40" s="151"/>
      <c r="M40" s="151"/>
      <c r="N40" s="151"/>
      <c r="O40" s="151"/>
      <c r="P40" s="151"/>
      <c r="Q40" s="151"/>
      <c r="R40" s="151"/>
      <c r="S40" s="151"/>
      <c r="T40" s="246"/>
      <c r="U40" s="246"/>
      <c r="V40" s="246"/>
      <c r="W40" s="246"/>
      <c r="X40" s="246"/>
      <c r="Y40" s="151"/>
    </row>
    <row r="41" spans="1:25" ht="15.75" x14ac:dyDescent="0.25">
      <c r="A41" s="219" t="s">
        <v>45</v>
      </c>
      <c r="B41" s="240" t="s">
        <v>57</v>
      </c>
      <c r="C41" s="141"/>
      <c r="D41" s="231"/>
      <c r="E41" s="141"/>
      <c r="F41" s="231"/>
      <c r="G41" s="141"/>
      <c r="H41" s="231"/>
      <c r="I41" s="174"/>
      <c r="K41" s="151" t="s">
        <v>3</v>
      </c>
      <c r="L41" s="151"/>
      <c r="M41" s="151"/>
      <c r="N41" s="151"/>
      <c r="O41" s="151"/>
      <c r="P41" s="151"/>
      <c r="Q41" s="151"/>
      <c r="R41" s="151"/>
      <c r="S41" s="151"/>
      <c r="T41" s="246"/>
      <c r="U41" s="246"/>
      <c r="V41" s="246"/>
      <c r="W41" s="246"/>
      <c r="X41" s="151"/>
      <c r="Y41" s="151"/>
    </row>
    <row r="42" spans="1:25" ht="15.75" x14ac:dyDescent="0.25">
      <c r="A42" s="219"/>
      <c r="B42" s="240" t="s">
        <v>58</v>
      </c>
      <c r="C42" s="141"/>
      <c r="D42" s="231"/>
      <c r="E42" s="141"/>
      <c r="F42" s="231"/>
      <c r="G42" s="141"/>
      <c r="H42" s="231"/>
      <c r="I42" s="174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</row>
    <row r="43" spans="1:25" ht="15.75" x14ac:dyDescent="0.25">
      <c r="A43" s="219"/>
      <c r="B43" s="240" t="s">
        <v>59</v>
      </c>
      <c r="C43" s="141"/>
      <c r="D43" s="231"/>
      <c r="E43" s="141"/>
      <c r="F43" s="231"/>
      <c r="G43" s="141"/>
      <c r="H43" s="231"/>
      <c r="I43" s="174"/>
      <c r="K43" s="151" t="s">
        <v>228</v>
      </c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</row>
    <row r="44" spans="1:25" ht="15.75" x14ac:dyDescent="0.25">
      <c r="A44" s="219"/>
      <c r="B44" s="240" t="s">
        <v>61</v>
      </c>
      <c r="C44" s="141"/>
      <c r="D44" s="231"/>
      <c r="E44" s="141"/>
      <c r="F44" s="231"/>
      <c r="G44" s="141"/>
      <c r="H44" s="231"/>
      <c r="I44" s="174"/>
      <c r="K44" s="151"/>
      <c r="L44" s="151"/>
      <c r="M44" s="151"/>
      <c r="N44" s="151"/>
      <c r="O44" s="151"/>
      <c r="P44" s="151"/>
      <c r="Q44" s="151"/>
      <c r="R44" s="151"/>
      <c r="S44" s="151"/>
      <c r="T44" s="246"/>
      <c r="U44" s="246"/>
      <c r="V44" s="246"/>
      <c r="W44" s="246"/>
      <c r="X44" s="246"/>
      <c r="Y44" s="246"/>
    </row>
    <row r="45" spans="1:25" ht="15.75" x14ac:dyDescent="0.25">
      <c r="A45" s="219"/>
      <c r="B45" s="240" t="s">
        <v>62</v>
      </c>
      <c r="C45" s="141"/>
      <c r="D45" s="231"/>
      <c r="E45" s="141"/>
      <c r="F45" s="231"/>
      <c r="G45" s="141"/>
      <c r="H45" s="231"/>
      <c r="I45" s="174"/>
      <c r="K45" s="151"/>
      <c r="T45" s="246"/>
      <c r="U45" s="246"/>
      <c r="V45" s="246"/>
      <c r="W45" s="246"/>
      <c r="X45" s="246"/>
    </row>
    <row r="46" spans="1:25" ht="15.75" x14ac:dyDescent="0.25">
      <c r="A46" s="137"/>
      <c r="B46" s="228"/>
      <c r="C46" s="142"/>
      <c r="D46" s="247"/>
      <c r="E46" s="142"/>
      <c r="F46" s="247"/>
      <c r="G46" s="142"/>
      <c r="H46" s="247"/>
      <c r="I46" s="174"/>
      <c r="K46" s="151"/>
      <c r="T46" s="246"/>
      <c r="U46" s="246"/>
      <c r="V46" s="246"/>
      <c r="W46" s="246"/>
    </row>
    <row r="47" spans="1:25" x14ac:dyDescent="0.25">
      <c r="A47" s="248" t="s">
        <v>63</v>
      </c>
      <c r="B47" s="249" t="s">
        <v>64</v>
      </c>
      <c r="C47" s="120">
        <f>D47*11*B13</f>
        <v>147847.39199999999</v>
      </c>
      <c r="D47" s="239">
        <v>1.44</v>
      </c>
      <c r="E47" s="120">
        <f>F47*11*B13</f>
        <v>147847.39199999999</v>
      </c>
      <c r="F47" s="239">
        <v>1.44</v>
      </c>
      <c r="G47" s="120">
        <f>C47-E47</f>
        <v>0</v>
      </c>
      <c r="H47" s="239">
        <f>D47-F47</f>
        <v>0</v>
      </c>
      <c r="I47" s="174"/>
    </row>
    <row r="48" spans="1:25" x14ac:dyDescent="0.25">
      <c r="A48" s="83" t="s">
        <v>66</v>
      </c>
      <c r="B48" s="224" t="s">
        <v>67</v>
      </c>
      <c r="C48" s="143"/>
      <c r="D48" s="230" t="s">
        <v>3</v>
      </c>
      <c r="E48" s="143"/>
      <c r="F48" s="230" t="s">
        <v>3</v>
      </c>
      <c r="G48" s="143"/>
      <c r="H48" s="230" t="s">
        <v>3</v>
      </c>
      <c r="I48" s="174"/>
    </row>
    <row r="49" spans="1:9" x14ac:dyDescent="0.25">
      <c r="A49" s="83" t="s">
        <v>38</v>
      </c>
      <c r="B49" s="224" t="s">
        <v>154</v>
      </c>
      <c r="C49" s="143"/>
      <c r="D49" s="230"/>
      <c r="E49" s="143"/>
      <c r="F49" s="230"/>
      <c r="G49" s="143"/>
      <c r="H49" s="230"/>
      <c r="I49" s="174"/>
    </row>
    <row r="50" spans="1:9" x14ac:dyDescent="0.25">
      <c r="A50" s="137"/>
      <c r="B50" s="250"/>
      <c r="C50" s="144"/>
      <c r="D50" s="251"/>
      <c r="E50" s="144"/>
      <c r="F50" s="251"/>
      <c r="G50" s="144"/>
      <c r="H50" s="251"/>
      <c r="I50" s="174"/>
    </row>
    <row r="51" spans="1:9" x14ac:dyDescent="0.25">
      <c r="A51" s="83" t="s">
        <v>140</v>
      </c>
      <c r="B51" s="224" t="s">
        <v>155</v>
      </c>
      <c r="C51" s="120">
        <f>D51*11*B13</f>
        <v>616030.79999999993</v>
      </c>
      <c r="D51" s="230">
        <v>6</v>
      </c>
      <c r="E51" s="120">
        <f>F51*11*B13</f>
        <v>616030.79999999993</v>
      </c>
      <c r="F51" s="230">
        <v>6</v>
      </c>
      <c r="G51" s="120">
        <f>C51-E51</f>
        <v>0</v>
      </c>
      <c r="H51" s="239">
        <f>D51-F51</f>
        <v>0</v>
      </c>
      <c r="I51" s="174"/>
    </row>
    <row r="52" spans="1:9" x14ac:dyDescent="0.25">
      <c r="A52" s="83" t="s">
        <v>141</v>
      </c>
      <c r="B52" s="224" t="s">
        <v>79</v>
      </c>
      <c r="C52" s="143"/>
      <c r="D52" s="230"/>
      <c r="E52" s="143"/>
      <c r="F52" s="230"/>
      <c r="G52" s="143"/>
      <c r="H52" s="230"/>
      <c r="I52" s="174"/>
    </row>
    <row r="53" spans="1:9" x14ac:dyDescent="0.25">
      <c r="A53" s="83" t="s">
        <v>142</v>
      </c>
      <c r="B53" s="224" t="s">
        <v>80</v>
      </c>
      <c r="C53" s="141"/>
      <c r="D53" s="231"/>
      <c r="E53" s="141"/>
      <c r="F53" s="231"/>
      <c r="G53" s="141"/>
      <c r="H53" s="231"/>
      <c r="I53" s="175"/>
    </row>
    <row r="54" spans="1:9" x14ac:dyDescent="0.25">
      <c r="A54" s="83" t="s">
        <v>143</v>
      </c>
      <c r="B54" s="224" t="s">
        <v>81</v>
      </c>
      <c r="C54" s="141"/>
      <c r="D54" s="231"/>
      <c r="E54" s="141"/>
      <c r="F54" s="231"/>
      <c r="G54" s="141"/>
      <c r="H54" s="231"/>
      <c r="I54" s="174"/>
    </row>
    <row r="55" spans="1:9" x14ac:dyDescent="0.25">
      <c r="A55" s="219" t="s">
        <v>40</v>
      </c>
      <c r="B55" s="224" t="s">
        <v>82</v>
      </c>
      <c r="C55" s="141"/>
      <c r="D55" s="231"/>
      <c r="E55" s="141"/>
      <c r="F55" s="231"/>
      <c r="G55" s="141"/>
      <c r="H55" s="231"/>
      <c r="I55" s="174"/>
    </row>
    <row r="56" spans="1:9" x14ac:dyDescent="0.25">
      <c r="A56" s="219" t="s">
        <v>42</v>
      </c>
      <c r="B56" s="224" t="s">
        <v>83</v>
      </c>
      <c r="C56" s="141"/>
      <c r="D56" s="231"/>
      <c r="E56" s="141"/>
      <c r="F56" s="231"/>
      <c r="G56" s="141"/>
      <c r="H56" s="231"/>
      <c r="I56" s="174"/>
    </row>
    <row r="57" spans="1:9" x14ac:dyDescent="0.25">
      <c r="A57" s="219" t="s">
        <v>43</v>
      </c>
      <c r="B57" s="224" t="s">
        <v>84</v>
      </c>
      <c r="C57" s="141"/>
      <c r="D57" s="231"/>
      <c r="E57" s="141"/>
      <c r="F57" s="231"/>
      <c r="G57" s="141"/>
      <c r="H57" s="231"/>
      <c r="I57" s="174"/>
    </row>
    <row r="58" spans="1:9" x14ac:dyDescent="0.25">
      <c r="A58" s="219" t="s">
        <v>44</v>
      </c>
      <c r="B58" s="224" t="s">
        <v>156</v>
      </c>
      <c r="C58" s="141"/>
      <c r="D58" s="231"/>
      <c r="E58" s="141"/>
      <c r="F58" s="231"/>
      <c r="G58" s="141"/>
      <c r="H58" s="231"/>
      <c r="I58" s="174"/>
    </row>
    <row r="59" spans="1:9" x14ac:dyDescent="0.25">
      <c r="A59" s="219" t="s">
        <v>45</v>
      </c>
      <c r="B59" s="224" t="s">
        <v>79</v>
      </c>
      <c r="C59" s="141"/>
      <c r="D59" s="231"/>
      <c r="E59" s="141"/>
      <c r="F59" s="231"/>
      <c r="G59" s="141"/>
      <c r="H59" s="231"/>
      <c r="I59" s="174"/>
    </row>
    <row r="60" spans="1:9" x14ac:dyDescent="0.25">
      <c r="A60" s="219"/>
      <c r="B60" s="224" t="s">
        <v>157</v>
      </c>
      <c r="C60" s="141"/>
      <c r="D60" s="231"/>
      <c r="E60" s="141"/>
      <c r="F60" s="231"/>
      <c r="G60" s="141"/>
      <c r="H60" s="231"/>
      <c r="I60" s="175"/>
    </row>
    <row r="61" spans="1:9" x14ac:dyDescent="0.25">
      <c r="A61" s="219"/>
      <c r="B61" s="224"/>
      <c r="C61" s="141"/>
      <c r="D61" s="231"/>
      <c r="E61" s="141"/>
      <c r="F61" s="231"/>
      <c r="G61" s="141"/>
      <c r="H61" s="231"/>
      <c r="I61" s="175"/>
    </row>
    <row r="62" spans="1:9" x14ac:dyDescent="0.25">
      <c r="A62" s="248" t="s">
        <v>144</v>
      </c>
      <c r="B62" s="249" t="s">
        <v>69</v>
      </c>
      <c r="C62" s="120">
        <f>D62*11*B13</f>
        <v>811107.22</v>
      </c>
      <c r="D62" s="239">
        <v>7.9</v>
      </c>
      <c r="E62" s="120">
        <f>F62*11*B13</f>
        <v>811107.22</v>
      </c>
      <c r="F62" s="239">
        <v>7.9</v>
      </c>
      <c r="G62" s="120">
        <f>C62-E62</f>
        <v>0</v>
      </c>
      <c r="H62" s="239">
        <f>D62-F62</f>
        <v>0</v>
      </c>
      <c r="I62" s="175"/>
    </row>
    <row r="63" spans="1:9" x14ac:dyDescent="0.25">
      <c r="A63" s="83" t="s">
        <v>145</v>
      </c>
      <c r="B63" s="224" t="s">
        <v>70</v>
      </c>
      <c r="C63" s="143"/>
      <c r="D63" s="230"/>
      <c r="E63" s="143"/>
      <c r="F63" s="230"/>
      <c r="G63" s="143"/>
      <c r="H63" s="230"/>
      <c r="I63" s="175"/>
    </row>
    <row r="64" spans="1:9" x14ac:dyDescent="0.25">
      <c r="A64" s="83" t="s">
        <v>146</v>
      </c>
      <c r="B64" s="224" t="s">
        <v>71</v>
      </c>
      <c r="C64" s="143"/>
      <c r="D64" s="230"/>
      <c r="E64" s="143"/>
      <c r="F64" s="230"/>
      <c r="G64" s="143"/>
      <c r="H64" s="230"/>
      <c r="I64" s="175"/>
    </row>
    <row r="65" spans="1:9" x14ac:dyDescent="0.25">
      <c r="A65" s="83" t="s">
        <v>147</v>
      </c>
      <c r="B65" s="224"/>
      <c r="C65" s="141"/>
      <c r="D65" s="231"/>
      <c r="E65" s="141"/>
      <c r="F65" s="231"/>
      <c r="G65" s="141"/>
      <c r="H65" s="231"/>
      <c r="I65" s="175"/>
    </row>
    <row r="66" spans="1:9" x14ac:dyDescent="0.25">
      <c r="A66" s="252" t="s">
        <v>158</v>
      </c>
      <c r="B66" s="249" t="s">
        <v>90</v>
      </c>
      <c r="C66" s="145"/>
      <c r="D66" s="253"/>
      <c r="E66" s="145"/>
      <c r="F66" s="253"/>
      <c r="G66" s="145"/>
      <c r="H66" s="253"/>
      <c r="I66" s="175"/>
    </row>
    <row r="67" spans="1:9" x14ac:dyDescent="0.25">
      <c r="A67" s="254" t="s">
        <v>72</v>
      </c>
      <c r="B67" s="224" t="s">
        <v>91</v>
      </c>
      <c r="C67" s="141"/>
      <c r="D67" s="231"/>
      <c r="E67" s="141"/>
      <c r="F67" s="231"/>
      <c r="G67" s="141"/>
      <c r="H67" s="231"/>
      <c r="I67" s="175"/>
    </row>
    <row r="68" spans="1:9" x14ac:dyDescent="0.25">
      <c r="A68" s="255" t="s">
        <v>92</v>
      </c>
      <c r="B68" s="224" t="s">
        <v>93</v>
      </c>
      <c r="C68" s="141"/>
      <c r="D68" s="231"/>
      <c r="E68" s="141"/>
      <c r="F68" s="231"/>
      <c r="G68" s="141"/>
      <c r="H68" s="231"/>
      <c r="I68" s="175"/>
    </row>
    <row r="69" spans="1:9" x14ac:dyDescent="0.25">
      <c r="A69" s="219"/>
      <c r="B69" s="224" t="s">
        <v>94</v>
      </c>
      <c r="C69" s="141"/>
      <c r="D69" s="231"/>
      <c r="E69" s="141"/>
      <c r="F69" s="231"/>
      <c r="G69" s="141"/>
      <c r="H69" s="231"/>
      <c r="I69" s="175"/>
    </row>
    <row r="70" spans="1:9" x14ac:dyDescent="0.25">
      <c r="A70" s="219"/>
      <c r="B70" s="224" t="s">
        <v>95</v>
      </c>
      <c r="C70" s="141"/>
      <c r="D70" s="231"/>
      <c r="E70" s="141"/>
      <c r="F70" s="231"/>
      <c r="G70" s="141"/>
      <c r="H70" s="231"/>
      <c r="I70" s="175"/>
    </row>
    <row r="71" spans="1:9" x14ac:dyDescent="0.25">
      <c r="A71" s="219"/>
      <c r="B71" s="224" t="s">
        <v>96</v>
      </c>
      <c r="C71" s="141"/>
      <c r="D71" s="231"/>
      <c r="E71" s="141"/>
      <c r="F71" s="231"/>
      <c r="G71" s="141"/>
      <c r="H71" s="231"/>
      <c r="I71" s="174"/>
    </row>
    <row r="72" spans="1:9" x14ac:dyDescent="0.25">
      <c r="A72" s="219"/>
      <c r="B72" s="224" t="s">
        <v>97</v>
      </c>
      <c r="C72" s="141"/>
      <c r="D72" s="231"/>
      <c r="E72" s="141"/>
      <c r="F72" s="231"/>
      <c r="G72" s="141"/>
      <c r="H72" s="231"/>
      <c r="I72" s="174"/>
    </row>
    <row r="73" spans="1:9" x14ac:dyDescent="0.25">
      <c r="A73" s="219"/>
      <c r="B73" s="224" t="s">
        <v>98</v>
      </c>
      <c r="C73" s="141"/>
      <c r="D73" s="231"/>
      <c r="E73" s="141"/>
      <c r="F73" s="231"/>
      <c r="G73" s="141"/>
      <c r="H73" s="231"/>
      <c r="I73" s="174"/>
    </row>
    <row r="74" spans="1:9" x14ac:dyDescent="0.25">
      <c r="A74" s="219"/>
      <c r="B74" s="224" t="s">
        <v>99</v>
      </c>
      <c r="C74" s="141"/>
      <c r="D74" s="231"/>
      <c r="E74" s="141"/>
      <c r="F74" s="231"/>
      <c r="G74" s="141"/>
      <c r="H74" s="231"/>
      <c r="I74" s="174"/>
    </row>
    <row r="75" spans="1:9" x14ac:dyDescent="0.25">
      <c r="A75" s="219"/>
      <c r="B75" s="224" t="s">
        <v>100</v>
      </c>
      <c r="C75" s="141"/>
      <c r="D75" s="231"/>
      <c r="E75" s="141"/>
      <c r="F75" s="231"/>
      <c r="G75" s="141"/>
      <c r="H75" s="231"/>
      <c r="I75" s="175"/>
    </row>
    <row r="76" spans="1:9" x14ac:dyDescent="0.25">
      <c r="A76" s="219"/>
      <c r="B76" s="224" t="s">
        <v>101</v>
      </c>
      <c r="C76" s="141"/>
      <c r="D76" s="231"/>
      <c r="E76" s="141"/>
      <c r="F76" s="231"/>
      <c r="G76" s="141"/>
      <c r="H76" s="231"/>
      <c r="I76" s="174"/>
    </row>
    <row r="77" spans="1:9" x14ac:dyDescent="0.25">
      <c r="A77" s="219"/>
      <c r="B77" s="224" t="s">
        <v>102</v>
      </c>
      <c r="C77" s="141"/>
      <c r="D77" s="231"/>
      <c r="E77" s="141"/>
      <c r="F77" s="231"/>
      <c r="G77" s="141"/>
      <c r="H77" s="231"/>
      <c r="I77" s="174"/>
    </row>
    <row r="78" spans="1:9" x14ac:dyDescent="0.25">
      <c r="A78" s="219"/>
      <c r="B78" s="224" t="s">
        <v>103</v>
      </c>
      <c r="C78" s="141"/>
      <c r="D78" s="231"/>
      <c r="E78" s="141"/>
      <c r="F78" s="231"/>
      <c r="G78" s="141"/>
      <c r="H78" s="231"/>
      <c r="I78" s="174"/>
    </row>
    <row r="79" spans="1:9" x14ac:dyDescent="0.25">
      <c r="A79" s="137"/>
      <c r="B79" s="250"/>
      <c r="C79" s="142"/>
      <c r="D79" s="247"/>
      <c r="E79" s="142"/>
      <c r="F79" s="247"/>
      <c r="G79" s="142"/>
      <c r="H79" s="247"/>
      <c r="I79" s="174"/>
    </row>
    <row r="80" spans="1:9" x14ac:dyDescent="0.25">
      <c r="A80" s="256" t="s">
        <v>159</v>
      </c>
      <c r="B80" s="249" t="s">
        <v>73</v>
      </c>
      <c r="C80" s="145"/>
      <c r="D80" s="253"/>
      <c r="E80" s="145"/>
      <c r="F80" s="253"/>
      <c r="G80" s="145"/>
      <c r="H80" s="253"/>
      <c r="I80" s="174"/>
    </row>
    <row r="81" spans="1:16" x14ac:dyDescent="0.25">
      <c r="A81" s="219" t="s">
        <v>72</v>
      </c>
      <c r="B81" s="224" t="s">
        <v>120</v>
      </c>
      <c r="C81" s="141"/>
      <c r="D81" s="231"/>
      <c r="E81" s="141"/>
      <c r="F81" s="231"/>
      <c r="G81" s="141"/>
      <c r="H81" s="231"/>
      <c r="I81" s="174"/>
    </row>
    <row r="82" spans="1:16" x14ac:dyDescent="0.25">
      <c r="A82" s="219" t="s">
        <v>104</v>
      </c>
      <c r="B82" s="224" t="s">
        <v>105</v>
      </c>
      <c r="C82" s="141"/>
      <c r="D82" s="231"/>
      <c r="E82" s="141"/>
      <c r="F82" s="231"/>
      <c r="G82" s="141"/>
      <c r="H82" s="231"/>
      <c r="I82" s="176"/>
      <c r="J82" s="159"/>
      <c r="K82" s="159"/>
      <c r="L82" s="159"/>
      <c r="M82" s="159"/>
      <c r="N82" s="159"/>
      <c r="O82" s="159"/>
      <c r="P82" s="159"/>
    </row>
    <row r="83" spans="1:16" x14ac:dyDescent="0.25">
      <c r="A83" s="219"/>
      <c r="B83" s="224" t="s">
        <v>106</v>
      </c>
      <c r="C83" s="141"/>
      <c r="D83" s="231"/>
      <c r="E83" s="141"/>
      <c r="F83" s="231"/>
      <c r="G83" s="141"/>
      <c r="H83" s="231"/>
      <c r="I83" s="176"/>
      <c r="J83" s="159"/>
      <c r="K83" s="159"/>
      <c r="L83" s="159"/>
      <c r="M83" s="159"/>
      <c r="N83" s="159"/>
      <c r="O83" s="159"/>
      <c r="P83" s="159"/>
    </row>
    <row r="84" spans="1:16" x14ac:dyDescent="0.25">
      <c r="A84" s="219"/>
      <c r="B84" s="224" t="s">
        <v>107</v>
      </c>
      <c r="C84" s="141"/>
      <c r="D84" s="231"/>
      <c r="E84" s="141"/>
      <c r="F84" s="231"/>
      <c r="G84" s="141"/>
      <c r="H84" s="231"/>
      <c r="I84" s="176"/>
      <c r="J84" s="159"/>
      <c r="K84" s="159"/>
      <c r="L84" s="159"/>
      <c r="M84" s="159"/>
      <c r="N84" s="159"/>
      <c r="O84" s="159"/>
      <c r="P84" s="159"/>
    </row>
    <row r="85" spans="1:16" x14ac:dyDescent="0.25">
      <c r="A85" s="219"/>
      <c r="B85" s="224" t="s">
        <v>108</v>
      </c>
      <c r="C85" s="141"/>
      <c r="D85" s="231"/>
      <c r="E85" s="141"/>
      <c r="F85" s="231"/>
      <c r="G85" s="141"/>
      <c r="H85" s="231"/>
      <c r="I85" s="176"/>
      <c r="J85" s="159"/>
      <c r="K85" s="159"/>
      <c r="L85" s="159"/>
      <c r="M85" s="159"/>
      <c r="N85" s="159"/>
      <c r="O85" s="159"/>
      <c r="P85" s="159"/>
    </row>
    <row r="86" spans="1:16" x14ac:dyDescent="0.25">
      <c r="A86" s="219"/>
      <c r="B86" s="224" t="s">
        <v>109</v>
      </c>
      <c r="C86" s="141"/>
      <c r="D86" s="231"/>
      <c r="E86" s="141"/>
      <c r="F86" s="231"/>
      <c r="G86" s="141"/>
      <c r="H86" s="231"/>
      <c r="I86" s="176"/>
      <c r="J86" s="159"/>
      <c r="K86" s="159"/>
      <c r="L86" s="159"/>
      <c r="M86" s="159"/>
      <c r="N86" s="159"/>
      <c r="O86" s="159"/>
      <c r="P86" s="159"/>
    </row>
    <row r="87" spans="1:16" x14ac:dyDescent="0.25">
      <c r="A87" s="219"/>
      <c r="B87" s="224" t="s">
        <v>110</v>
      </c>
      <c r="C87" s="141"/>
      <c r="D87" s="231"/>
      <c r="E87" s="141"/>
      <c r="F87" s="231"/>
      <c r="G87" s="141"/>
      <c r="H87" s="231"/>
      <c r="I87" s="176"/>
      <c r="J87" s="159"/>
      <c r="K87" s="159"/>
      <c r="L87" s="159"/>
      <c r="M87" s="159"/>
      <c r="N87" s="159"/>
      <c r="O87" s="159"/>
      <c r="P87" s="159"/>
    </row>
    <row r="88" spans="1:16" x14ac:dyDescent="0.25">
      <c r="A88" s="137"/>
      <c r="B88" s="250"/>
      <c r="C88" s="142"/>
      <c r="D88" s="247"/>
      <c r="E88" s="142"/>
      <c r="F88" s="247"/>
      <c r="G88" s="142"/>
      <c r="H88" s="247"/>
      <c r="I88" s="176"/>
      <c r="J88" s="159"/>
      <c r="K88" s="159"/>
      <c r="L88" s="159"/>
      <c r="M88" s="159"/>
      <c r="N88" s="159"/>
      <c r="O88" s="159"/>
      <c r="P88" s="159"/>
    </row>
    <row r="89" spans="1:16" x14ac:dyDescent="0.25">
      <c r="A89" s="248" t="s">
        <v>160</v>
      </c>
      <c r="B89" s="249" t="s">
        <v>124</v>
      </c>
      <c r="C89" s="120">
        <f>D89*11*B13</f>
        <v>13347.334000000001</v>
      </c>
      <c r="D89" s="230">
        <v>0.13</v>
      </c>
      <c r="E89" s="120">
        <v>9900.01</v>
      </c>
      <c r="F89" s="239">
        <f>E89/11/9333.8</f>
        <v>9.6423847638786905E-2</v>
      </c>
      <c r="G89" s="120">
        <f>C89-E89</f>
        <v>3447.3240000000005</v>
      </c>
      <c r="H89" s="239">
        <f>D89-F89</f>
        <v>3.3576152361213099E-2</v>
      </c>
      <c r="I89" s="176" t="s">
        <v>132</v>
      </c>
      <c r="J89" s="159"/>
      <c r="K89" s="159"/>
      <c r="L89" s="160">
        <f>'янв. 2024'!G89+'февр-дек 2024'!G89</f>
        <v>4660.7180000000008</v>
      </c>
      <c r="M89" s="159" t="s">
        <v>122</v>
      </c>
      <c r="N89" s="159"/>
      <c r="O89" s="159"/>
      <c r="P89" s="159"/>
    </row>
    <row r="90" spans="1:16" x14ac:dyDescent="0.25">
      <c r="A90" s="83" t="s">
        <v>123</v>
      </c>
      <c r="B90" s="224" t="s">
        <v>182</v>
      </c>
      <c r="C90" s="143"/>
      <c r="D90" s="230"/>
      <c r="E90" s="143"/>
      <c r="F90" s="230"/>
      <c r="G90" s="143"/>
      <c r="H90" s="230"/>
      <c r="I90" s="321"/>
      <c r="J90" s="159"/>
      <c r="K90" s="159"/>
      <c r="L90" s="159"/>
      <c r="M90" s="159"/>
      <c r="N90" s="159"/>
      <c r="O90" s="159"/>
      <c r="P90" s="159"/>
    </row>
    <row r="91" spans="1:16" x14ac:dyDescent="0.25">
      <c r="A91" s="219"/>
      <c r="B91" s="224"/>
      <c r="C91" s="143"/>
      <c r="D91" s="230"/>
      <c r="E91" s="143"/>
      <c r="F91" s="230"/>
      <c r="G91" s="143"/>
      <c r="H91" s="230"/>
      <c r="I91" s="176"/>
      <c r="J91" s="159"/>
      <c r="K91" s="159"/>
      <c r="L91" s="159"/>
      <c r="M91" s="159"/>
      <c r="N91" s="159"/>
      <c r="O91" s="159"/>
      <c r="P91" s="159"/>
    </row>
    <row r="92" spans="1:16" x14ac:dyDescent="0.25">
      <c r="A92" s="248" t="s">
        <v>161</v>
      </c>
      <c r="B92" s="249" t="s">
        <v>68</v>
      </c>
      <c r="C92" s="120">
        <f>D92*11*B13</f>
        <v>45175.591999999997</v>
      </c>
      <c r="D92" s="239">
        <v>0.44</v>
      </c>
      <c r="E92" s="120">
        <f>F92*11*9333.8</f>
        <v>45175.591999999997</v>
      </c>
      <c r="F92" s="239">
        <v>0.44</v>
      </c>
      <c r="G92" s="120">
        <f>C92-E92</f>
        <v>0</v>
      </c>
      <c r="H92" s="239">
        <f>D92-F92</f>
        <v>0</v>
      </c>
      <c r="I92" s="176"/>
      <c r="J92" s="159"/>
      <c r="K92" s="159"/>
      <c r="L92" s="159"/>
      <c r="M92" s="159"/>
      <c r="N92" s="159"/>
      <c r="O92" s="159"/>
      <c r="P92" s="159"/>
    </row>
    <row r="93" spans="1:16" x14ac:dyDescent="0.25">
      <c r="A93" s="83" t="s">
        <v>162</v>
      </c>
      <c r="B93" s="224" t="s">
        <v>3</v>
      </c>
      <c r="C93" s="143"/>
      <c r="D93" s="230"/>
      <c r="E93" s="143"/>
      <c r="F93" s="230"/>
      <c r="G93" s="143"/>
      <c r="H93" s="230"/>
      <c r="I93" s="176"/>
      <c r="J93" s="159"/>
      <c r="K93" s="159"/>
      <c r="L93" s="159"/>
      <c r="M93" s="159"/>
      <c r="N93" s="159"/>
      <c r="O93" s="159"/>
      <c r="P93" s="159"/>
    </row>
    <row r="94" spans="1:16" x14ac:dyDescent="0.25">
      <c r="A94" s="257" t="s">
        <v>163</v>
      </c>
      <c r="B94" s="250"/>
      <c r="C94" s="144"/>
      <c r="D94" s="251"/>
      <c r="E94" s="144"/>
      <c r="F94" s="251"/>
      <c r="G94" s="144"/>
      <c r="H94" s="251"/>
      <c r="I94" s="176"/>
      <c r="J94" s="159"/>
      <c r="K94" s="159"/>
      <c r="L94" s="159"/>
      <c r="M94" s="159"/>
      <c r="N94" s="159"/>
      <c r="O94" s="159"/>
      <c r="P94" s="159"/>
    </row>
    <row r="95" spans="1:16" x14ac:dyDescent="0.25">
      <c r="A95" s="248" t="s">
        <v>164</v>
      </c>
      <c r="B95" s="258" t="s">
        <v>75</v>
      </c>
      <c r="C95" s="120">
        <f>D95*11*B13</f>
        <v>262839.80799999996</v>
      </c>
      <c r="D95" s="259">
        <v>2.56</v>
      </c>
      <c r="E95" s="120">
        <v>240564.80799999999</v>
      </c>
      <c r="F95" s="239">
        <f>E95/11/B15</f>
        <v>2.3430465619576166</v>
      </c>
      <c r="G95" s="120">
        <f>C95-E95</f>
        <v>22274.999999999971</v>
      </c>
      <c r="H95" s="239">
        <f>D95-F95</f>
        <v>0.21695343804238343</v>
      </c>
      <c r="I95" s="176" t="s">
        <v>85</v>
      </c>
      <c r="J95" s="159"/>
      <c r="K95" s="159"/>
      <c r="L95" s="160">
        <f>'янв. 2024'!G95+'февр-дек 2024'!G95</f>
        <v>25575.001999999971</v>
      </c>
      <c r="M95" s="159" t="s">
        <v>85</v>
      </c>
      <c r="N95" s="159"/>
      <c r="O95" s="159"/>
      <c r="P95" s="159"/>
    </row>
    <row r="96" spans="1:16" x14ac:dyDescent="0.25">
      <c r="A96" s="257" t="s">
        <v>165</v>
      </c>
      <c r="B96" s="260"/>
      <c r="C96" s="261"/>
      <c r="D96" s="262"/>
      <c r="E96" s="144"/>
      <c r="F96" s="251"/>
      <c r="G96" s="144"/>
      <c r="H96" s="251"/>
      <c r="I96" s="176"/>
      <c r="J96" s="159"/>
      <c r="K96" s="159"/>
      <c r="L96" s="159"/>
      <c r="M96" s="159"/>
      <c r="N96" s="159"/>
      <c r="O96" s="159"/>
      <c r="P96" s="159"/>
    </row>
    <row r="97" spans="1:16" x14ac:dyDescent="0.25">
      <c r="A97" s="248" t="s">
        <v>166</v>
      </c>
      <c r="B97" s="249" t="s">
        <v>68</v>
      </c>
      <c r="C97" s="120">
        <f>D97*11*B13</f>
        <v>24641.231999999996</v>
      </c>
      <c r="D97" s="263">
        <v>0.24</v>
      </c>
      <c r="E97" s="120">
        <f>F97*11*9333.8</f>
        <v>24641.231999999996</v>
      </c>
      <c r="F97" s="263">
        <v>0.24</v>
      </c>
      <c r="G97" s="120">
        <f>C97-E97</f>
        <v>0</v>
      </c>
      <c r="H97" s="239">
        <f>D97-F97</f>
        <v>0</v>
      </c>
      <c r="I97" s="176"/>
      <c r="J97" s="159"/>
      <c r="K97" s="159"/>
      <c r="L97" s="159"/>
      <c r="M97" s="159"/>
      <c r="N97" s="159"/>
      <c r="O97" s="159"/>
      <c r="P97" s="159"/>
    </row>
    <row r="98" spans="1:16" x14ac:dyDescent="0.25">
      <c r="A98" s="257" t="s">
        <v>121</v>
      </c>
      <c r="B98" s="250"/>
      <c r="C98" s="144"/>
      <c r="D98" s="264"/>
      <c r="E98" s="144"/>
      <c r="F98" s="264"/>
      <c r="G98" s="142"/>
      <c r="H98" s="247"/>
      <c r="I98" s="176"/>
      <c r="J98" s="159"/>
      <c r="K98" s="159"/>
      <c r="L98" s="159"/>
      <c r="M98" s="159"/>
      <c r="N98" s="159"/>
      <c r="O98" s="159"/>
      <c r="P98" s="159"/>
    </row>
    <row r="99" spans="1:16" x14ac:dyDescent="0.25">
      <c r="A99" s="265" t="s">
        <v>167</v>
      </c>
      <c r="B99" s="258" t="s">
        <v>68</v>
      </c>
      <c r="C99" s="120">
        <f>D99*11*B13</f>
        <v>20534.36</v>
      </c>
      <c r="D99" s="259">
        <v>0.2</v>
      </c>
      <c r="E99" s="120">
        <f>F99*11*9333.8</f>
        <v>20534.36</v>
      </c>
      <c r="F99" s="239">
        <v>0.2</v>
      </c>
      <c r="G99" s="120">
        <f>C99-E99</f>
        <v>0</v>
      </c>
      <c r="H99" s="239">
        <f>D99-F99</f>
        <v>0</v>
      </c>
      <c r="I99" s="176"/>
      <c r="J99" s="159"/>
      <c r="K99" s="159"/>
      <c r="L99" s="159"/>
      <c r="M99" s="159"/>
      <c r="N99" s="159"/>
      <c r="O99" s="159"/>
      <c r="P99" s="159"/>
    </row>
    <row r="100" spans="1:16" x14ac:dyDescent="0.25">
      <c r="A100" s="266" t="s">
        <v>168</v>
      </c>
      <c r="B100" s="260"/>
      <c r="C100" s="261"/>
      <c r="D100" s="262"/>
      <c r="E100" s="144"/>
      <c r="F100" s="251"/>
      <c r="G100" s="144"/>
      <c r="H100" s="251"/>
      <c r="I100" s="176"/>
      <c r="J100" s="159"/>
      <c r="K100" s="159"/>
      <c r="L100" s="159"/>
      <c r="M100" s="159"/>
      <c r="N100" s="159"/>
      <c r="O100" s="159"/>
      <c r="P100" s="159"/>
    </row>
    <row r="101" spans="1:16" x14ac:dyDescent="0.25">
      <c r="A101" s="267" t="s">
        <v>183</v>
      </c>
      <c r="B101" s="258" t="s">
        <v>68</v>
      </c>
      <c r="C101" s="120">
        <f>D101*11*B13</f>
        <v>11293.897999999999</v>
      </c>
      <c r="D101" s="259">
        <v>0.11</v>
      </c>
      <c r="E101" s="120">
        <v>10.62</v>
      </c>
      <c r="F101" s="239">
        <f>E101/11/B15</f>
        <v>1.0343638662222733E-4</v>
      </c>
      <c r="G101" s="120">
        <f>C101-E101</f>
        <v>11283.277999999998</v>
      </c>
      <c r="H101" s="239">
        <f>D101-F101</f>
        <v>0.10989656361337777</v>
      </c>
      <c r="I101" s="176" t="s">
        <v>132</v>
      </c>
      <c r="J101" s="159"/>
      <c r="K101" s="159"/>
      <c r="L101" s="160">
        <f>'янв. 2024'!G101+'февр-дек 2024'!G101</f>
        <v>12309.995999999999</v>
      </c>
      <c r="M101" s="159" t="s">
        <v>122</v>
      </c>
      <c r="N101" s="159"/>
      <c r="O101" s="159"/>
      <c r="P101" s="159"/>
    </row>
    <row r="102" spans="1:16" x14ac:dyDescent="0.25">
      <c r="A102" s="267" t="s">
        <v>131</v>
      </c>
      <c r="B102" s="260"/>
      <c r="C102" s="261"/>
      <c r="D102" s="262"/>
      <c r="E102" s="144"/>
      <c r="F102" s="251"/>
      <c r="G102" s="144"/>
      <c r="H102" s="251"/>
      <c r="I102" s="176"/>
      <c r="J102" s="159"/>
      <c r="K102" s="159"/>
      <c r="L102" s="159"/>
      <c r="M102" s="159"/>
      <c r="N102" s="159"/>
      <c r="O102" s="159"/>
      <c r="P102" s="159"/>
    </row>
    <row r="103" spans="1:16" x14ac:dyDescent="0.25">
      <c r="A103" s="248" t="s">
        <v>169</v>
      </c>
      <c r="B103" s="268"/>
      <c r="C103" s="146">
        <f>C22+C32+C47+C51+C62+C89+C92+C95+C99+C97+C101</f>
        <v>2777272.19</v>
      </c>
      <c r="D103" s="259">
        <f>D22+D32+D47+D51+D62+D89+D92+D95+D99+D97+D101</f>
        <v>27.049999999999997</v>
      </c>
      <c r="E103" s="146">
        <f>E22+E32+E47+E51+E62+E89+E92+E95+E99+E97+E101</f>
        <v>2740266.588</v>
      </c>
      <c r="F103" s="259">
        <f>F22+F32+F47+F51+F62+F89+F92+F95+F99+F97+F101</f>
        <v>26.689573845983027</v>
      </c>
      <c r="G103" s="120">
        <f>C103-E103</f>
        <v>37005.601999999955</v>
      </c>
      <c r="H103" s="239">
        <f>D103-F103</f>
        <v>0.3604261540169702</v>
      </c>
      <c r="I103" s="176"/>
      <c r="J103" s="159"/>
      <c r="K103" s="159"/>
      <c r="L103" s="160">
        <f>'янв. 2024'!G103+'февр-дек 2024'!G107</f>
        <v>42545.715999999957</v>
      </c>
      <c r="M103" s="159"/>
      <c r="N103" s="159"/>
      <c r="O103" s="159"/>
      <c r="P103" s="159"/>
    </row>
    <row r="104" spans="1:16" x14ac:dyDescent="0.25">
      <c r="A104" s="257" t="s">
        <v>170</v>
      </c>
      <c r="B104" s="260"/>
      <c r="C104" s="261"/>
      <c r="D104" s="262"/>
      <c r="E104" s="144"/>
      <c r="F104" s="251"/>
      <c r="G104" s="144"/>
      <c r="H104" s="251"/>
      <c r="I104" s="176"/>
      <c r="J104" s="159"/>
      <c r="K104" s="159"/>
      <c r="L104" s="159"/>
      <c r="M104" s="159"/>
      <c r="N104" s="159"/>
      <c r="O104" s="159"/>
      <c r="P104" s="159"/>
    </row>
    <row r="105" spans="1:16" x14ac:dyDescent="0.25">
      <c r="A105" s="248" t="s">
        <v>184</v>
      </c>
      <c r="B105" s="268"/>
      <c r="C105" s="120">
        <f>D105*11*B13</f>
        <v>361404.73599999998</v>
      </c>
      <c r="D105" s="259">
        <v>3.52</v>
      </c>
      <c r="E105" s="120">
        <f>F105*11*9333.8</f>
        <v>361404.73599999998</v>
      </c>
      <c r="F105" s="239">
        <v>3.52</v>
      </c>
      <c r="G105" s="120">
        <f>C105-E105</f>
        <v>0</v>
      </c>
      <c r="H105" s="239">
        <f>D105-F105</f>
        <v>0</v>
      </c>
      <c r="I105" s="176"/>
      <c r="J105" s="159"/>
      <c r="K105" s="159"/>
      <c r="L105" s="159"/>
      <c r="M105" s="159"/>
      <c r="N105" s="159"/>
      <c r="O105" s="159"/>
      <c r="P105" s="159"/>
    </row>
    <row r="106" spans="1:16" x14ac:dyDescent="0.25">
      <c r="A106" s="257" t="s">
        <v>125</v>
      </c>
      <c r="B106" s="260"/>
      <c r="C106" s="261"/>
      <c r="D106" s="262"/>
      <c r="E106" s="144"/>
      <c r="F106" s="251"/>
      <c r="G106" s="144"/>
      <c r="H106" s="251"/>
      <c r="I106" s="176"/>
      <c r="J106" s="159"/>
      <c r="K106" s="159"/>
      <c r="L106" s="159"/>
      <c r="M106" s="159"/>
      <c r="N106" s="159"/>
      <c r="O106" s="159"/>
      <c r="P106" s="159"/>
    </row>
    <row r="107" spans="1:16" x14ac:dyDescent="0.25">
      <c r="A107" s="248" t="s">
        <v>171</v>
      </c>
      <c r="B107" s="268"/>
      <c r="C107" s="146">
        <f>C103+C105</f>
        <v>3138676.926</v>
      </c>
      <c r="D107" s="259">
        <f>D103+D105</f>
        <v>30.569999999999997</v>
      </c>
      <c r="E107" s="146">
        <f>E103+E105</f>
        <v>3101671.324</v>
      </c>
      <c r="F107" s="259">
        <f>F103+F105</f>
        <v>30.209573845983027</v>
      </c>
      <c r="G107" s="120">
        <f>C107-E107</f>
        <v>37005.601999999955</v>
      </c>
      <c r="H107" s="239">
        <f>D107-F107</f>
        <v>0.3604261540169702</v>
      </c>
      <c r="I107" s="176" t="s">
        <v>185</v>
      </c>
      <c r="J107" s="159"/>
      <c r="K107" s="159"/>
      <c r="L107" s="159"/>
      <c r="M107" s="159"/>
      <c r="N107" s="159"/>
      <c r="O107" s="159"/>
      <c r="P107" s="159"/>
    </row>
    <row r="108" spans="1:16" x14ac:dyDescent="0.25">
      <c r="A108" s="257" t="s">
        <v>172</v>
      </c>
      <c r="B108" s="260"/>
      <c r="C108" s="261"/>
      <c r="D108" s="262"/>
      <c r="E108" s="144"/>
      <c r="F108" s="251"/>
      <c r="G108" s="144"/>
      <c r="H108" s="251"/>
      <c r="I108" s="176"/>
      <c r="J108" s="159"/>
      <c r="K108" s="159"/>
      <c r="L108" s="159"/>
      <c r="M108" s="159"/>
      <c r="N108" s="159"/>
      <c r="O108" s="159"/>
      <c r="P108" s="159"/>
    </row>
    <row r="109" spans="1:16" x14ac:dyDescent="0.25">
      <c r="A109" s="83" t="s">
        <v>173</v>
      </c>
      <c r="B109" s="269" t="s">
        <v>76</v>
      </c>
      <c r="C109" s="120">
        <f>D109*11*B13</f>
        <v>364484.88999999996</v>
      </c>
      <c r="D109" s="259">
        <v>3.55</v>
      </c>
      <c r="E109" s="120">
        <v>144590.12</v>
      </c>
      <c r="F109" s="239">
        <f>E109/11/B15</f>
        <v>1.4082749109297783</v>
      </c>
      <c r="G109" s="270">
        <f>C109-E109</f>
        <v>219894.76999999996</v>
      </c>
      <c r="H109" s="239">
        <f>D109-F109</f>
        <v>2.1417250890702215</v>
      </c>
      <c r="I109" s="176" t="s">
        <v>207</v>
      </c>
      <c r="J109" s="159"/>
      <c r="K109" s="159"/>
      <c r="L109" s="172">
        <f>'янв. 2024'!G109+'февр-дек 2024'!G109</f>
        <v>129780.16999999995</v>
      </c>
      <c r="M109" s="159" t="s">
        <v>223</v>
      </c>
      <c r="N109" s="159"/>
      <c r="O109" s="159"/>
      <c r="P109" s="159"/>
    </row>
    <row r="110" spans="1:16" x14ac:dyDescent="0.25">
      <c r="A110" s="83" t="s">
        <v>174</v>
      </c>
      <c r="B110" s="271"/>
      <c r="C110" s="272"/>
      <c r="D110" s="273"/>
      <c r="E110" s="143"/>
      <c r="F110" s="230"/>
      <c r="G110" s="274"/>
      <c r="H110" s="230"/>
      <c r="I110" s="176"/>
      <c r="J110" s="159"/>
      <c r="K110" s="159"/>
      <c r="L110" s="172"/>
      <c r="M110" s="159"/>
      <c r="N110" s="159"/>
      <c r="O110" s="159"/>
      <c r="P110" s="159"/>
    </row>
    <row r="111" spans="1:16" x14ac:dyDescent="0.25">
      <c r="A111" s="83" t="s">
        <v>175</v>
      </c>
      <c r="B111" s="271"/>
      <c r="C111" s="272"/>
      <c r="D111" s="273"/>
      <c r="E111" s="143"/>
      <c r="F111" s="230"/>
      <c r="G111" s="274"/>
      <c r="H111" s="230"/>
      <c r="I111" s="176"/>
      <c r="J111" s="159"/>
      <c r="K111" s="159"/>
      <c r="L111" s="172"/>
      <c r="M111" s="159"/>
      <c r="N111" s="159"/>
      <c r="O111" s="159"/>
      <c r="P111" s="159"/>
    </row>
    <row r="112" spans="1:16" x14ac:dyDescent="0.25">
      <c r="A112" s="248" t="s">
        <v>186</v>
      </c>
      <c r="B112" s="258" t="s">
        <v>187</v>
      </c>
      <c r="C112" s="120">
        <f>D112*11*B13</f>
        <v>762851.47399999981</v>
      </c>
      <c r="D112" s="259">
        <v>7.43</v>
      </c>
      <c r="E112" s="120">
        <v>467561.51</v>
      </c>
      <c r="F112" s="239">
        <f>E112/11/B15</f>
        <v>4.553942854805312</v>
      </c>
      <c r="G112" s="270">
        <f>C112-E112</f>
        <v>295289.9639999998</v>
      </c>
      <c r="H112" s="239">
        <f>D112-F112</f>
        <v>2.8760571451946877</v>
      </c>
      <c r="I112" s="176" t="s">
        <v>85</v>
      </c>
      <c r="J112" s="159"/>
      <c r="K112" s="159"/>
      <c r="L112" s="172">
        <f>'янв. 2024'!G112+'февр-дек 2024'!G112</f>
        <v>295289.9639999998</v>
      </c>
      <c r="M112" s="159" t="s">
        <v>85</v>
      </c>
      <c r="N112" s="159"/>
      <c r="O112" s="159"/>
      <c r="P112" s="159"/>
    </row>
    <row r="113" spans="1:19" x14ac:dyDescent="0.25">
      <c r="A113" s="83" t="s">
        <v>176</v>
      </c>
      <c r="B113" s="269" t="s">
        <v>188</v>
      </c>
      <c r="C113" s="272"/>
      <c r="D113" s="273"/>
      <c r="E113" s="143"/>
      <c r="F113" s="230"/>
      <c r="G113" s="274"/>
      <c r="H113" s="230"/>
      <c r="I113" s="176"/>
      <c r="J113" s="322"/>
      <c r="K113" s="322"/>
      <c r="L113" s="322"/>
      <c r="M113" s="322"/>
      <c r="N113" s="322"/>
      <c r="O113" s="322"/>
      <c r="P113" s="322"/>
      <c r="Q113" s="177"/>
      <c r="R113" s="177"/>
      <c r="S113" s="177"/>
    </row>
    <row r="114" spans="1:19" x14ac:dyDescent="0.25">
      <c r="A114" s="83" t="s">
        <v>193</v>
      </c>
      <c r="B114" s="260"/>
      <c r="C114" s="261"/>
      <c r="D114" s="262"/>
      <c r="E114" s="144"/>
      <c r="F114" s="251"/>
      <c r="G114" s="275"/>
      <c r="H114" s="251"/>
      <c r="I114" s="176"/>
      <c r="J114" s="322"/>
      <c r="K114" s="322"/>
      <c r="L114" s="322"/>
      <c r="M114" s="322"/>
      <c r="N114" s="322"/>
      <c r="O114" s="322"/>
      <c r="P114" s="322"/>
      <c r="Q114" s="177"/>
      <c r="R114" s="177"/>
      <c r="S114" s="177"/>
    </row>
    <row r="115" spans="1:19" x14ac:dyDescent="0.25">
      <c r="A115" s="79" t="s">
        <v>189</v>
      </c>
      <c r="B115" s="258" t="s">
        <v>187</v>
      </c>
      <c r="C115" s="272">
        <f>D115*11*9333.8</f>
        <v>23614.513999999999</v>
      </c>
      <c r="D115" s="273">
        <v>0.23</v>
      </c>
      <c r="E115" s="143">
        <v>18073.97</v>
      </c>
      <c r="F115" s="230">
        <f>E115/11/B13</f>
        <v>0.17603636051963639</v>
      </c>
      <c r="G115" s="274">
        <f>C115-E115</f>
        <v>5540.5439999999981</v>
      </c>
      <c r="H115" s="230">
        <f>D115-F115</f>
        <v>5.3963639480363618E-2</v>
      </c>
      <c r="I115" s="176" t="s">
        <v>208</v>
      </c>
      <c r="J115" s="159"/>
      <c r="K115" s="159"/>
      <c r="L115" s="172">
        <f>'янв. 2024'!G115+'февр-дек 2024'!G115</f>
        <v>5876.5579999999982</v>
      </c>
      <c r="M115" s="159" t="s">
        <v>224</v>
      </c>
      <c r="N115" s="159"/>
      <c r="O115" s="159"/>
      <c r="P115" s="159"/>
    </row>
    <row r="116" spans="1:19" x14ac:dyDescent="0.25">
      <c r="A116" s="83" t="s">
        <v>190</v>
      </c>
      <c r="B116" s="269" t="s">
        <v>188</v>
      </c>
      <c r="C116" s="272"/>
      <c r="D116" s="273"/>
      <c r="E116" s="143"/>
      <c r="F116" s="230"/>
      <c r="G116" s="274"/>
      <c r="H116" s="230"/>
      <c r="I116" s="176"/>
      <c r="J116" s="159"/>
      <c r="K116" s="159"/>
      <c r="L116" s="159"/>
      <c r="M116" s="159"/>
      <c r="N116" s="159"/>
      <c r="O116" s="159"/>
      <c r="P116" s="159"/>
    </row>
    <row r="117" spans="1:19" x14ac:dyDescent="0.25">
      <c r="A117" s="248" t="s">
        <v>177</v>
      </c>
      <c r="B117" s="258" t="s">
        <v>187</v>
      </c>
      <c r="C117" s="146">
        <f>D117*11*9333.8</f>
        <v>35935.129999999997</v>
      </c>
      <c r="D117" s="259">
        <v>0.35</v>
      </c>
      <c r="E117" s="120">
        <v>11219.23</v>
      </c>
      <c r="F117" s="239">
        <f>E117/11/B15</f>
        <v>0.10927275064818188</v>
      </c>
      <c r="G117" s="270">
        <f>C117-E117</f>
        <v>24715.899999999998</v>
      </c>
      <c r="H117" s="239">
        <f>D117-F117</f>
        <v>0.24072724935181811</v>
      </c>
      <c r="I117" s="176" t="s">
        <v>211</v>
      </c>
      <c r="J117" s="159"/>
      <c r="K117" s="159"/>
      <c r="L117" s="172">
        <f>'янв. 2024'!G117+'февр-дек 2024'!G117</f>
        <v>26956.011999999999</v>
      </c>
      <c r="M117" s="159" t="s">
        <v>225</v>
      </c>
      <c r="N117" s="159"/>
      <c r="O117" s="159"/>
      <c r="P117" s="159"/>
    </row>
    <row r="118" spans="1:19" x14ac:dyDescent="0.25">
      <c r="A118" s="257" t="s">
        <v>127</v>
      </c>
      <c r="B118" s="269" t="s">
        <v>188</v>
      </c>
      <c r="C118" s="261"/>
      <c r="D118" s="262"/>
      <c r="E118" s="144"/>
      <c r="F118" s="251"/>
      <c r="G118" s="275"/>
      <c r="H118" s="251"/>
      <c r="I118" s="176"/>
      <c r="J118" s="159"/>
      <c r="K118" s="173"/>
      <c r="L118" s="159"/>
      <c r="M118" s="159"/>
      <c r="N118" s="159"/>
      <c r="O118" s="160"/>
      <c r="P118" s="159"/>
    </row>
    <row r="119" spans="1:19" x14ac:dyDescent="0.25">
      <c r="A119" s="248" t="s">
        <v>178</v>
      </c>
      <c r="B119" s="258" t="s">
        <v>179</v>
      </c>
      <c r="C119" s="120">
        <f>D119*11*B13</f>
        <v>23614.513999999999</v>
      </c>
      <c r="D119" s="259">
        <v>0.23</v>
      </c>
      <c r="E119" s="120">
        <v>22399.31</v>
      </c>
      <c r="F119" s="239">
        <f>E119/11/B15</f>
        <v>0.21816418919313779</v>
      </c>
      <c r="G119" s="270">
        <f>C119-E119</f>
        <v>1215.2039999999979</v>
      </c>
      <c r="H119" s="239">
        <f>D119-F119</f>
        <v>1.1835810806862218E-2</v>
      </c>
      <c r="I119" s="176" t="s">
        <v>210</v>
      </c>
      <c r="J119" s="159"/>
      <c r="K119" s="159"/>
      <c r="L119" s="172">
        <f>'янв. 2024'!G119+'февр-дек 2024'!G119</f>
        <v>2988.6259999999975</v>
      </c>
      <c r="M119" s="159" t="s">
        <v>226</v>
      </c>
      <c r="N119" s="159"/>
      <c r="O119" s="159"/>
      <c r="P119" s="323"/>
      <c r="Q119" s="179"/>
    </row>
    <row r="120" spans="1:19" x14ac:dyDescent="0.25">
      <c r="A120" s="83" t="s">
        <v>74</v>
      </c>
      <c r="B120" s="271"/>
      <c r="C120" s="272"/>
      <c r="D120" s="273"/>
      <c r="E120" s="143"/>
      <c r="F120" s="230"/>
      <c r="G120" s="274"/>
      <c r="H120" s="230"/>
      <c r="I120" s="176"/>
      <c r="J120" s="159"/>
      <c r="K120" s="159"/>
      <c r="L120" s="159"/>
      <c r="M120" s="159"/>
      <c r="N120" s="159"/>
      <c r="O120" s="173"/>
      <c r="P120" s="173"/>
      <c r="Q120" s="178"/>
    </row>
    <row r="121" spans="1:19" x14ac:dyDescent="0.25">
      <c r="A121" s="248" t="s">
        <v>191</v>
      </c>
      <c r="B121" s="258" t="s">
        <v>179</v>
      </c>
      <c r="C121" s="120">
        <f>D121*11*B13</f>
        <v>152980.98199999999</v>
      </c>
      <c r="D121" s="259">
        <v>1.49</v>
      </c>
      <c r="E121" s="145">
        <v>109025.04</v>
      </c>
      <c r="F121" s="239">
        <f>E121/11/B15</f>
        <v>1.061879113836516</v>
      </c>
      <c r="G121" s="270">
        <f>C121-E121</f>
        <v>43955.941999999995</v>
      </c>
      <c r="H121" s="239">
        <f>D121-F121</f>
        <v>0.42812088616348398</v>
      </c>
      <c r="I121" s="176" t="s">
        <v>209</v>
      </c>
      <c r="J121" s="159"/>
      <c r="K121" s="173"/>
      <c r="L121" s="172">
        <f>'янв. 2024'!G121+'февр-дек 2024'!G121</f>
        <v>50302.925999999992</v>
      </c>
      <c r="M121" s="159" t="s">
        <v>227</v>
      </c>
      <c r="N121" s="159"/>
      <c r="O121" s="160"/>
      <c r="P121" s="160"/>
      <c r="Q121" s="122"/>
    </row>
    <row r="122" spans="1:19" x14ac:dyDescent="0.25">
      <c r="A122" s="257" t="s">
        <v>192</v>
      </c>
      <c r="B122" s="260"/>
      <c r="C122" s="261"/>
      <c r="D122" s="262"/>
      <c r="E122" s="144"/>
      <c r="F122" s="251"/>
      <c r="G122" s="275"/>
      <c r="H122" s="251"/>
      <c r="I122" s="176"/>
      <c r="J122" s="159"/>
      <c r="K122" s="173"/>
      <c r="L122" s="159"/>
      <c r="M122" s="159"/>
      <c r="N122" s="159"/>
      <c r="O122" s="160"/>
      <c r="P122" s="160"/>
      <c r="Q122" s="122"/>
    </row>
    <row r="123" spans="1:19" x14ac:dyDescent="0.25">
      <c r="A123" s="248" t="s">
        <v>180</v>
      </c>
      <c r="B123" s="276"/>
      <c r="C123" s="120">
        <f>C109+C112+C119+C121+C115+C117</f>
        <v>1363481.5039999997</v>
      </c>
      <c r="D123" s="239">
        <f>D109+D112+D119+D121+D115+D117</f>
        <v>13.280000000000001</v>
      </c>
      <c r="E123" s="120">
        <f>E109+E112+E119+E121+E115+E117</f>
        <v>772869.18</v>
      </c>
      <c r="F123" s="239">
        <f>F109+F112+F119+F121+F115+F117</f>
        <v>7.5275701799325621</v>
      </c>
      <c r="G123" s="270">
        <f>C123-E123</f>
        <v>590612.32399999967</v>
      </c>
      <c r="H123" s="239">
        <f>D123-F123</f>
        <v>5.7524298200674391</v>
      </c>
      <c r="I123" s="176"/>
      <c r="J123" s="159"/>
      <c r="K123" s="173"/>
      <c r="L123" s="172">
        <f>'янв. 2024'!G123+'февр-дек 2024'!G123</f>
        <v>511194.2559999997</v>
      </c>
      <c r="M123" s="159"/>
      <c r="N123" s="159"/>
      <c r="O123" s="159"/>
      <c r="P123" s="159"/>
    </row>
    <row r="124" spans="1:19" ht="15.75" thickBot="1" x14ac:dyDescent="0.3">
      <c r="A124" s="149" t="s">
        <v>181</v>
      </c>
      <c r="B124" s="277"/>
      <c r="C124" s="147"/>
      <c r="D124" s="278"/>
      <c r="E124" s="147"/>
      <c r="F124" s="278"/>
      <c r="G124" s="147"/>
      <c r="H124" s="278"/>
      <c r="I124" s="324"/>
      <c r="J124" s="159"/>
      <c r="K124" s="173"/>
      <c r="L124" s="159"/>
      <c r="M124" s="159"/>
      <c r="N124" s="159"/>
      <c r="O124" s="159"/>
      <c r="P124" s="159"/>
    </row>
    <row r="125" spans="1:19" x14ac:dyDescent="0.25">
      <c r="A125" s="279" t="s">
        <v>126</v>
      </c>
      <c r="B125" s="280"/>
      <c r="C125" s="281">
        <f>C107+C123</f>
        <v>4502158.43</v>
      </c>
      <c r="D125" s="282">
        <f>D107+D123</f>
        <v>43.849999999999994</v>
      </c>
      <c r="E125" s="148">
        <f>E107+E123</f>
        <v>3874540.5040000002</v>
      </c>
      <c r="F125" s="282">
        <f>F107+F123</f>
        <v>37.73714402591559</v>
      </c>
      <c r="G125" s="283">
        <f>G107+G123</f>
        <v>627617.92599999963</v>
      </c>
      <c r="H125" s="284">
        <f>D125-F125</f>
        <v>6.112855974084404</v>
      </c>
      <c r="I125" s="325"/>
      <c r="J125" s="159"/>
      <c r="K125" s="159"/>
      <c r="L125" s="160">
        <f>'янв. 2024'!G125+'февр-дек 2024'!G125</f>
        <v>553739.9719999996</v>
      </c>
      <c r="M125" s="159"/>
      <c r="N125" s="159"/>
      <c r="O125" s="159"/>
      <c r="P125" s="159"/>
    </row>
    <row r="126" spans="1:19" ht="15.75" thickBot="1" x14ac:dyDescent="0.3">
      <c r="A126" s="83"/>
      <c r="B126" s="220"/>
      <c r="C126" s="83"/>
      <c r="D126" s="285"/>
      <c r="E126" s="83"/>
      <c r="F126" s="285"/>
      <c r="G126" s="83"/>
      <c r="H126" s="285"/>
      <c r="I126" s="324"/>
      <c r="J126" s="159"/>
      <c r="K126" s="159"/>
      <c r="L126" s="159"/>
      <c r="M126" s="159"/>
      <c r="N126" s="159"/>
      <c r="O126" s="159"/>
      <c r="P126" s="159"/>
    </row>
    <row r="127" spans="1:19" s="180" customFormat="1" x14ac:dyDescent="0.25">
      <c r="A127" s="286" t="s">
        <v>212</v>
      </c>
      <c r="B127" s="286"/>
      <c r="C127" s="287"/>
      <c r="D127" s="288"/>
      <c r="E127" s="114"/>
      <c r="F127" s="289"/>
      <c r="G127" s="290"/>
      <c r="H127" s="291"/>
      <c r="I127" s="169"/>
      <c r="J127" s="322"/>
      <c r="K127" s="159"/>
      <c r="L127" s="159"/>
      <c r="M127" s="159"/>
      <c r="N127" s="326"/>
      <c r="O127" s="159"/>
      <c r="P127" s="159"/>
      <c r="Q127" s="77"/>
      <c r="R127" s="77"/>
    </row>
    <row r="128" spans="1:19" s="180" customFormat="1" x14ac:dyDescent="0.25">
      <c r="A128" s="292" t="s">
        <v>213</v>
      </c>
      <c r="B128" s="292"/>
      <c r="C128" s="293"/>
      <c r="D128" s="294"/>
      <c r="E128" s="115">
        <v>5991.26</v>
      </c>
      <c r="F128" s="295"/>
      <c r="G128" s="296"/>
      <c r="H128" s="297"/>
      <c r="I128" s="176" t="s">
        <v>194</v>
      </c>
      <c r="J128" s="322"/>
      <c r="K128" s="159"/>
      <c r="L128" s="159"/>
      <c r="M128" s="159"/>
      <c r="N128" s="326"/>
      <c r="O128" s="159"/>
      <c r="P128" s="159"/>
      <c r="Q128" s="77"/>
      <c r="R128" s="77"/>
    </row>
    <row r="129" spans="1:18" x14ac:dyDescent="0.25">
      <c r="A129" s="298" t="s">
        <v>197</v>
      </c>
      <c r="B129" s="299"/>
      <c r="C129" s="300"/>
      <c r="D129" s="301"/>
      <c r="E129" s="119">
        <v>4737.5</v>
      </c>
      <c r="F129" s="302"/>
      <c r="G129" s="303"/>
      <c r="H129" s="302"/>
      <c r="I129" s="176" t="s">
        <v>194</v>
      </c>
      <c r="J129" s="159"/>
      <c r="K129" s="159"/>
      <c r="L129" s="159"/>
      <c r="M129" s="159"/>
      <c r="N129" s="159"/>
      <c r="O129" s="159"/>
      <c r="P129" s="159"/>
    </row>
    <row r="130" spans="1:18" x14ac:dyDescent="0.25">
      <c r="A130" s="304" t="s">
        <v>217</v>
      </c>
      <c r="B130" s="79"/>
      <c r="C130" s="248"/>
      <c r="D130" s="305"/>
      <c r="E130" s="118"/>
      <c r="F130" s="306"/>
      <c r="G130" s="307"/>
      <c r="H130" s="306"/>
      <c r="I130" s="169"/>
      <c r="J130" s="159"/>
      <c r="K130" s="159"/>
      <c r="L130" s="159"/>
      <c r="M130" s="159"/>
      <c r="N130" s="159"/>
      <c r="O130" s="159"/>
      <c r="P130" s="159"/>
    </row>
    <row r="131" spans="1:18" s="180" customFormat="1" x14ac:dyDescent="0.25">
      <c r="A131" s="292" t="s">
        <v>218</v>
      </c>
      <c r="B131" s="292"/>
      <c r="C131" s="293"/>
      <c r="D131" s="308"/>
      <c r="E131" s="117">
        <v>122605</v>
      </c>
      <c r="F131" s="222"/>
      <c r="G131" s="296"/>
      <c r="H131" s="297"/>
      <c r="I131" s="176" t="s">
        <v>194</v>
      </c>
      <c r="J131" s="322"/>
      <c r="K131" s="159"/>
      <c r="L131" s="159"/>
      <c r="M131" s="159"/>
      <c r="N131" s="326"/>
      <c r="O131" s="159"/>
      <c r="P131" s="159"/>
      <c r="Q131" s="77"/>
      <c r="R131" s="77"/>
    </row>
    <row r="132" spans="1:18" s="180" customFormat="1" x14ac:dyDescent="0.25">
      <c r="A132" s="304" t="s">
        <v>219</v>
      </c>
      <c r="B132" s="304"/>
      <c r="C132" s="309"/>
      <c r="D132" s="310"/>
      <c r="E132" s="118"/>
      <c r="F132" s="311"/>
      <c r="G132" s="312"/>
      <c r="H132" s="313"/>
      <c r="I132" s="169"/>
      <c r="J132" s="322"/>
      <c r="K132" s="159"/>
      <c r="L132" s="159"/>
      <c r="M132" s="159"/>
      <c r="N132" s="326"/>
      <c r="O132" s="159"/>
      <c r="P132" s="159"/>
      <c r="Q132" s="77"/>
      <c r="R132" s="77"/>
    </row>
    <row r="133" spans="1:18" s="180" customFormat="1" x14ac:dyDescent="0.25">
      <c r="A133" s="292" t="s">
        <v>220</v>
      </c>
      <c r="B133" s="292"/>
      <c r="C133" s="293"/>
      <c r="D133" s="308"/>
      <c r="E133" s="115">
        <v>7591.33</v>
      </c>
      <c r="F133" s="295"/>
      <c r="G133" s="296"/>
      <c r="H133" s="297"/>
      <c r="I133" s="176" t="s">
        <v>194</v>
      </c>
      <c r="J133" s="322"/>
      <c r="K133" s="159"/>
      <c r="L133" s="159"/>
      <c r="M133" s="159"/>
      <c r="N133" s="326"/>
      <c r="O133" s="159"/>
      <c r="P133" s="159"/>
      <c r="Q133" s="77"/>
      <c r="R133" s="77"/>
    </row>
    <row r="134" spans="1:18" s="180" customFormat="1" x14ac:dyDescent="0.25">
      <c r="A134" s="304" t="s">
        <v>221</v>
      </c>
      <c r="B134" s="304"/>
      <c r="C134" s="309"/>
      <c r="D134" s="310"/>
      <c r="E134" s="118"/>
      <c r="F134" s="311"/>
      <c r="G134" s="312"/>
      <c r="H134" s="313"/>
      <c r="I134" s="176"/>
      <c r="J134" s="322"/>
      <c r="K134" s="159"/>
      <c r="L134" s="159"/>
      <c r="M134" s="159"/>
      <c r="N134" s="326"/>
      <c r="O134" s="159"/>
      <c r="P134" s="159"/>
      <c r="Q134" s="77"/>
      <c r="R134" s="77"/>
    </row>
    <row r="135" spans="1:18" s="180" customFormat="1" x14ac:dyDescent="0.25">
      <c r="A135" s="292" t="s">
        <v>222</v>
      </c>
      <c r="B135" s="292"/>
      <c r="C135" s="293"/>
      <c r="D135" s="308"/>
      <c r="E135" s="117">
        <v>172691.5</v>
      </c>
      <c r="F135" s="222"/>
      <c r="G135" s="296"/>
      <c r="H135" s="297"/>
      <c r="I135" s="176" t="s">
        <v>194</v>
      </c>
      <c r="J135" s="322"/>
      <c r="K135" s="159"/>
      <c r="L135" s="159"/>
      <c r="M135" s="159"/>
      <c r="N135" s="326"/>
      <c r="O135" s="159"/>
      <c r="P135" s="159"/>
      <c r="Q135" s="77"/>
      <c r="R135" s="77"/>
    </row>
    <row r="136" spans="1:18" s="180" customFormat="1" x14ac:dyDescent="0.25">
      <c r="A136" s="304" t="s">
        <v>214</v>
      </c>
      <c r="B136" s="304"/>
      <c r="C136" s="309"/>
      <c r="D136" s="310"/>
      <c r="E136" s="116"/>
      <c r="F136" s="311"/>
      <c r="G136" s="312"/>
      <c r="H136" s="313"/>
      <c r="I136" s="176"/>
      <c r="J136" s="322"/>
      <c r="K136" s="159"/>
      <c r="L136" s="159"/>
      <c r="M136" s="159"/>
      <c r="N136" s="326"/>
      <c r="O136" s="159"/>
      <c r="P136" s="159"/>
      <c r="Q136" s="77"/>
      <c r="R136" s="77"/>
    </row>
    <row r="137" spans="1:18" s="180" customFormat="1" ht="15.75" thickBot="1" x14ac:dyDescent="0.3">
      <c r="A137" s="314" t="s">
        <v>215</v>
      </c>
      <c r="B137" s="314"/>
      <c r="C137" s="315"/>
      <c r="D137" s="316"/>
      <c r="E137" s="121">
        <v>49573.1</v>
      </c>
      <c r="F137" s="317"/>
      <c r="G137" s="318"/>
      <c r="H137" s="319"/>
      <c r="I137" s="176" t="s">
        <v>216</v>
      </c>
      <c r="J137" s="322"/>
      <c r="K137" s="159"/>
      <c r="L137" s="159"/>
      <c r="M137" s="159"/>
      <c r="N137" s="326"/>
      <c r="O137" s="159"/>
      <c r="P137" s="159"/>
      <c r="Q137" s="77"/>
      <c r="R137" s="77"/>
    </row>
    <row r="138" spans="1:18" s="180" customFormat="1" x14ac:dyDescent="0.25">
      <c r="A138" s="74"/>
      <c r="B138" s="74"/>
      <c r="C138" s="75"/>
      <c r="D138" s="74"/>
      <c r="E138" s="73"/>
      <c r="F138" s="174"/>
      <c r="H138" s="320"/>
      <c r="I138" s="159"/>
      <c r="J138" s="322"/>
      <c r="K138" s="159"/>
      <c r="L138" s="159"/>
      <c r="M138" s="159"/>
      <c r="N138" s="326"/>
      <c r="O138" s="159"/>
      <c r="P138" s="159"/>
      <c r="Q138" s="77"/>
      <c r="R138" s="77"/>
    </row>
    <row r="139" spans="1:18" x14ac:dyDescent="0.25">
      <c r="A139" s="150"/>
      <c r="B139" s="150"/>
      <c r="C139" s="150"/>
      <c r="D139" s="157"/>
      <c r="E139" s="150"/>
      <c r="F139" s="150"/>
      <c r="G139" s="150"/>
      <c r="H139" s="150"/>
      <c r="I139" s="169"/>
      <c r="J139" s="159"/>
      <c r="K139" s="159"/>
      <c r="L139" s="159"/>
      <c r="M139" s="159"/>
      <c r="N139" s="159"/>
      <c r="O139" s="159"/>
      <c r="P139" s="159"/>
    </row>
    <row r="140" spans="1:18" ht="15.75" x14ac:dyDescent="0.25">
      <c r="A140" s="151" t="s">
        <v>228</v>
      </c>
      <c r="B140" s="151"/>
      <c r="C140" s="151"/>
      <c r="D140" s="157"/>
      <c r="E140" s="151"/>
      <c r="F140" s="151"/>
      <c r="G140" s="151"/>
      <c r="H140" s="151"/>
      <c r="I140" s="327"/>
      <c r="J140" s="159"/>
      <c r="K140" s="159"/>
      <c r="L140" s="159"/>
      <c r="M140" s="159"/>
      <c r="N140" s="159"/>
      <c r="O140" s="159"/>
      <c r="P140" s="159"/>
    </row>
    <row r="141" spans="1:18" x14ac:dyDescent="0.25">
      <c r="A141" s="150"/>
      <c r="B141" s="150"/>
      <c r="C141" s="168">
        <f>C125-G143</f>
        <v>4118887.2560000001</v>
      </c>
      <c r="D141" s="169"/>
      <c r="E141" s="158">
        <f>'янв. 2024'!E125+'февр-дек 2024'!E125</f>
        <v>4268194.4460000005</v>
      </c>
      <c r="F141" s="167" t="s">
        <v>132</v>
      </c>
      <c r="G141" s="170">
        <f>G89+G101+180692.81+3080.154+24641.23-72.856+21274.812</f>
        <v>244346.75200000004</v>
      </c>
      <c r="H141" s="170">
        <f>'янв. 2024'!G130+'февр-дек 2024'!G141</f>
        <v>257227.39600000004</v>
      </c>
      <c r="I141" s="169"/>
      <c r="J141" s="159"/>
      <c r="K141" s="159"/>
      <c r="L141" s="160">
        <f>L89+L101+90578.21+3360.168+26881.342+1700.566+27621.796</f>
        <v>167112.796</v>
      </c>
      <c r="M141" s="159"/>
      <c r="N141" s="159"/>
      <c r="O141" s="159"/>
      <c r="P141" s="159"/>
    </row>
    <row r="142" spans="1:18" x14ac:dyDescent="0.25">
      <c r="C142" s="171"/>
      <c r="D142" s="159"/>
      <c r="E142" s="159"/>
      <c r="F142" s="159" t="s">
        <v>128</v>
      </c>
      <c r="G142" s="170"/>
      <c r="H142" s="170">
        <f>'янв. 2024'!G131+'февр-дек 2024'!G142</f>
        <v>-90114.6</v>
      </c>
      <c r="I142" s="159"/>
      <c r="J142" s="159"/>
      <c r="K142" s="159"/>
      <c r="L142" s="159"/>
      <c r="M142" s="159"/>
      <c r="N142" s="159"/>
      <c r="O142" s="159"/>
      <c r="P142" s="159"/>
    </row>
    <row r="143" spans="1:18" x14ac:dyDescent="0.25">
      <c r="C143" s="171">
        <f>'янв. 2024'!C130+'февр-дек 2024'!C141</f>
        <v>4435307.2420000006</v>
      </c>
      <c r="D143" s="159"/>
      <c r="E143" s="159"/>
      <c r="F143" s="159" t="s">
        <v>111</v>
      </c>
      <c r="G143" s="160">
        <f>G95+G112+39201.96+2460.39+74.67+1288.06+22681.13</f>
        <v>383271.17399999982</v>
      </c>
      <c r="H143" s="170">
        <f>'янв. 2024'!G132+'февр-дек 2024'!G143</f>
        <v>386627.1759999998</v>
      </c>
      <c r="I143" s="159"/>
      <c r="J143" s="159"/>
      <c r="K143" s="159"/>
      <c r="L143" s="172">
        <f>L95+L112+39201.96+2516.39+74.67+1288.06+22681.13</f>
        <v>386627.1759999998</v>
      </c>
      <c r="M143" s="159"/>
      <c r="N143" s="159"/>
      <c r="O143" s="159"/>
      <c r="P143" s="159"/>
    </row>
    <row r="144" spans="1:18" x14ac:dyDescent="0.25">
      <c r="C144" s="171">
        <f>'янв. 2024'!C125-'янв. 2024'!G132+'февр-дек 2024'!C125-'февр-дек 2024'!G143</f>
        <v>4435307.2419999996</v>
      </c>
      <c r="D144" s="159"/>
      <c r="E144" s="159"/>
      <c r="F144" s="159"/>
      <c r="G144" s="160">
        <f>G141+G143+G142</f>
        <v>627617.92599999986</v>
      </c>
      <c r="H144" s="170">
        <f>'янв. 2024'!G133+'февр-дек 2024'!G144</f>
        <v>553739.97199999983</v>
      </c>
      <c r="I144" s="159"/>
      <c r="J144" s="159"/>
      <c r="K144" s="159"/>
      <c r="L144" s="160">
        <f>SUM(L141:L143)</f>
        <v>553739.97199999983</v>
      </c>
      <c r="M144" s="159"/>
      <c r="N144" s="159"/>
      <c r="O144" s="159"/>
    </row>
    <row r="145" spans="1:15" x14ac:dyDescent="0.25">
      <c r="C145" s="159"/>
      <c r="D145" s="159"/>
      <c r="E145" s="159"/>
      <c r="F145" s="159"/>
      <c r="G145" s="159"/>
      <c r="H145" s="159"/>
      <c r="I145" s="159"/>
      <c r="J145" s="159"/>
      <c r="K145" s="159"/>
      <c r="L145" s="159"/>
      <c r="M145" s="159"/>
      <c r="N145" s="159"/>
      <c r="O145" s="159"/>
    </row>
    <row r="146" spans="1:15" x14ac:dyDescent="0.25">
      <c r="C146" s="160"/>
      <c r="D146" s="159"/>
      <c r="E146" s="159"/>
      <c r="F146" s="159" t="s">
        <v>122</v>
      </c>
      <c r="G146" s="160">
        <f>G141+G142</f>
        <v>244346.75200000004</v>
      </c>
      <c r="H146" s="160">
        <f>'янв. 2024'!G135+'февр-дек 2024'!G146</f>
        <v>167112.79600000003</v>
      </c>
      <c r="I146" s="159"/>
      <c r="J146" s="159"/>
      <c r="K146" s="159"/>
      <c r="L146" s="160">
        <f>L141</f>
        <v>167112.796</v>
      </c>
      <c r="M146" s="159"/>
      <c r="N146" s="159"/>
      <c r="O146" s="159"/>
    </row>
    <row r="147" spans="1:15" x14ac:dyDescent="0.25">
      <c r="A147" s="123"/>
      <c r="B147" s="123"/>
      <c r="C147" s="156"/>
      <c r="D147" s="156"/>
      <c r="E147" s="156"/>
      <c r="F147" s="156" t="s">
        <v>199</v>
      </c>
      <c r="G147" s="161">
        <f>G146</f>
        <v>244346.75200000004</v>
      </c>
      <c r="H147" s="161">
        <f>H141+H142</f>
        <v>167112.79600000003</v>
      </c>
      <c r="I147" s="156"/>
      <c r="J147" s="156"/>
      <c r="K147" s="156"/>
      <c r="L147" s="159"/>
      <c r="M147" s="159"/>
      <c r="N147" s="159"/>
      <c r="O147" s="159"/>
    </row>
    <row r="148" spans="1:15" x14ac:dyDescent="0.25">
      <c r="A148" s="74"/>
      <c r="B148" s="74"/>
      <c r="C148" s="163"/>
      <c r="D148" s="162"/>
      <c r="E148" s="163"/>
      <c r="F148" s="159"/>
      <c r="G148" s="159"/>
      <c r="H148" s="156"/>
      <c r="I148" s="156"/>
      <c r="J148" s="156"/>
      <c r="K148" s="156"/>
      <c r="L148" s="159"/>
      <c r="M148" s="159"/>
      <c r="N148" s="159"/>
      <c r="O148" s="159"/>
    </row>
    <row r="149" spans="1:15" x14ac:dyDescent="0.25">
      <c r="A149" s="74"/>
      <c r="B149" s="74"/>
      <c r="C149" s="163"/>
      <c r="D149" s="162"/>
      <c r="E149" s="163"/>
      <c r="F149" s="164"/>
      <c r="G149" s="165"/>
      <c r="H149" s="156"/>
      <c r="I149" s="156"/>
      <c r="J149" s="156"/>
      <c r="K149" s="156"/>
      <c r="L149" s="159"/>
      <c r="M149" s="159"/>
      <c r="N149" s="159"/>
      <c r="O149" s="159"/>
    </row>
    <row r="150" spans="1:15" x14ac:dyDescent="0.25">
      <c r="A150" s="74"/>
      <c r="B150" s="74"/>
      <c r="C150" s="163"/>
      <c r="D150" s="166"/>
      <c r="E150" s="163"/>
      <c r="F150" s="164" t="s">
        <v>198</v>
      </c>
      <c r="G150" s="161">
        <f>E128+E129+E131+E133+E135+E137</f>
        <v>363189.68999999994</v>
      </c>
      <c r="H150" s="156"/>
      <c r="I150" s="156"/>
      <c r="J150" s="156"/>
      <c r="K150" s="156"/>
      <c r="L150" s="159"/>
      <c r="M150" s="159"/>
      <c r="N150" s="159"/>
      <c r="O150" s="159"/>
    </row>
    <row r="151" spans="1:15" x14ac:dyDescent="0.25">
      <c r="A151" s="74"/>
      <c r="B151" s="74"/>
      <c r="C151" s="163"/>
      <c r="D151" s="166"/>
      <c r="E151" s="163"/>
      <c r="F151" s="164"/>
      <c r="G151" s="156"/>
      <c r="H151" s="156"/>
      <c r="I151" s="156"/>
      <c r="J151" s="156"/>
      <c r="K151" s="156"/>
      <c r="L151" s="159"/>
      <c r="M151" s="159"/>
      <c r="N151" s="159"/>
      <c r="O151" s="159"/>
    </row>
    <row r="152" spans="1:15" x14ac:dyDescent="0.25">
      <c r="C152" s="159"/>
      <c r="D152" s="159"/>
      <c r="E152" s="159"/>
      <c r="F152" s="159"/>
      <c r="G152" s="173"/>
      <c r="H152" s="159"/>
      <c r="I152" s="159"/>
      <c r="J152" s="159"/>
      <c r="K152" s="159"/>
      <c r="L152" s="159"/>
      <c r="M152" s="159"/>
      <c r="N152" s="159"/>
      <c r="O152" s="159"/>
    </row>
    <row r="153" spans="1:15" x14ac:dyDescent="0.25">
      <c r="C153" s="159"/>
      <c r="D153" s="159"/>
      <c r="E153" s="159"/>
      <c r="F153" s="159"/>
      <c r="G153" s="159"/>
      <c r="H153" s="159"/>
      <c r="I153" s="159"/>
      <c r="J153" s="159"/>
      <c r="K153" s="159"/>
      <c r="L153" s="159"/>
      <c r="M153" s="159"/>
      <c r="N153" s="159"/>
      <c r="O153" s="159"/>
    </row>
    <row r="160" spans="1:15" x14ac:dyDescent="0.25">
      <c r="G160" s="178"/>
      <c r="H160" s="122"/>
    </row>
    <row r="162" spans="7:7" x14ac:dyDescent="0.25">
      <c r="G162" s="122"/>
    </row>
  </sheetData>
  <pageMargins left="0" right="0" top="0" bottom="0" header="0.31496062992125984" footer="0.31496062992125984"/>
  <pageSetup paperSize="9" scale="36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янв. 2024</vt:lpstr>
      <vt:lpstr>февр-дек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2025-03-24T01:49:57Z</dcterms:modified>
</cp:coreProperties>
</file>