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 activeTab="1"/>
  </bookViews>
  <sheets>
    <sheet name="2024 (янв-май)" sheetId="18" r:id="rId1"/>
    <sheet name="2024 (июнь-дек)" sheetId="19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9" l="1"/>
  <c r="N47" i="19" l="1"/>
  <c r="N44" i="19"/>
  <c r="K154" i="19" l="1"/>
  <c r="I154" i="19"/>
  <c r="C154" i="19"/>
  <c r="C153" i="19"/>
  <c r="C152" i="19"/>
  <c r="I151" i="19"/>
  <c r="I152" i="19" s="1"/>
  <c r="I150" i="19"/>
  <c r="I149" i="19"/>
  <c r="K118" i="19"/>
  <c r="K115" i="19"/>
  <c r="F115" i="19"/>
  <c r="H115" i="19" s="1"/>
  <c r="C115" i="19"/>
  <c r="G115" i="19" s="1"/>
  <c r="K113" i="19"/>
  <c r="F113" i="19"/>
  <c r="H113" i="19" s="1"/>
  <c r="C113" i="19"/>
  <c r="G113" i="19" s="1"/>
  <c r="K111" i="19"/>
  <c r="F111" i="19"/>
  <c r="H111" i="19" s="1"/>
  <c r="C111" i="19"/>
  <c r="G111" i="19" s="1"/>
  <c r="K109" i="19"/>
  <c r="H109" i="19"/>
  <c r="F109" i="19"/>
  <c r="C109" i="19"/>
  <c r="G109" i="19" s="1"/>
  <c r="K107" i="19"/>
  <c r="F107" i="19"/>
  <c r="H107" i="19" s="1"/>
  <c r="C107" i="19"/>
  <c r="G107" i="19" s="1"/>
  <c r="K105" i="19"/>
  <c r="F105" i="19"/>
  <c r="H105" i="19" s="1"/>
  <c r="C105" i="19"/>
  <c r="G105" i="19" s="1"/>
  <c r="K101" i="19"/>
  <c r="D101" i="19"/>
  <c r="H99" i="19"/>
  <c r="E99" i="19"/>
  <c r="C99" i="19"/>
  <c r="G99" i="19" s="1"/>
  <c r="K97" i="19"/>
  <c r="F97" i="19"/>
  <c r="H97" i="19" s="1"/>
  <c r="C97" i="19"/>
  <c r="G97" i="19" s="1"/>
  <c r="H94" i="19"/>
  <c r="E94" i="19"/>
  <c r="G94" i="19" s="1"/>
  <c r="C94" i="19"/>
  <c r="K91" i="19"/>
  <c r="K151" i="19" s="1"/>
  <c r="F91" i="19"/>
  <c r="H91" i="19" s="1"/>
  <c r="C91" i="19"/>
  <c r="G91" i="19" s="1"/>
  <c r="K89" i="19"/>
  <c r="H89" i="19"/>
  <c r="F89" i="19"/>
  <c r="F101" i="19" s="1"/>
  <c r="C89" i="19"/>
  <c r="G89" i="19" s="1"/>
  <c r="K71" i="19"/>
  <c r="H63" i="19"/>
  <c r="E63" i="19"/>
  <c r="C63" i="19"/>
  <c r="H52" i="19"/>
  <c r="E52" i="19"/>
  <c r="G52" i="19" s="1"/>
  <c r="C52" i="19"/>
  <c r="L49" i="19"/>
  <c r="H49" i="19"/>
  <c r="E49" i="19"/>
  <c r="C49" i="19"/>
  <c r="G49" i="19" s="1"/>
  <c r="G149" i="19" s="1"/>
  <c r="H45" i="19"/>
  <c r="E45" i="19"/>
  <c r="C45" i="19"/>
  <c r="G45" i="19" s="1"/>
  <c r="O44" i="19"/>
  <c r="O47" i="19" s="1"/>
  <c r="M44" i="19"/>
  <c r="M47" i="19" s="1"/>
  <c r="O40" i="19"/>
  <c r="N40" i="19"/>
  <c r="M40" i="19"/>
  <c r="AF31" i="19"/>
  <c r="H29" i="19"/>
  <c r="E29" i="19"/>
  <c r="C29" i="19"/>
  <c r="AA26" i="19"/>
  <c r="Z26" i="19"/>
  <c r="Y26" i="19"/>
  <c r="X26" i="19"/>
  <c r="U26" i="19"/>
  <c r="O26" i="19"/>
  <c r="M26" i="19"/>
  <c r="AD23" i="19"/>
  <c r="AF23" i="19" s="1"/>
  <c r="AD22" i="19"/>
  <c r="AF22" i="19" s="1"/>
  <c r="W22" i="19"/>
  <c r="V22" i="19" s="1"/>
  <c r="T22" i="19"/>
  <c r="S22" i="19"/>
  <c r="S26" i="19" s="1"/>
  <c r="R22" i="19"/>
  <c r="R26" i="19" s="1"/>
  <c r="Q22" i="19"/>
  <c r="Q26" i="19" s="1"/>
  <c r="P22" i="19"/>
  <c r="P26" i="19" s="1"/>
  <c r="N22" i="19"/>
  <c r="N26" i="19" s="1"/>
  <c r="L22" i="19"/>
  <c r="L44" i="19" s="1"/>
  <c r="AD20" i="19"/>
  <c r="AF20" i="19" s="1"/>
  <c r="AD19" i="19"/>
  <c r="AF19" i="19" s="1"/>
  <c r="V19" i="19"/>
  <c r="T19" i="19"/>
  <c r="L19" i="19"/>
  <c r="L40" i="19" s="1"/>
  <c r="H19" i="19"/>
  <c r="E19" i="19"/>
  <c r="E101" i="19" s="1"/>
  <c r="E118" i="19" s="1"/>
  <c r="E125" i="19" s="1"/>
  <c r="C19" i="19"/>
  <c r="G151" i="19" l="1"/>
  <c r="G19" i="19"/>
  <c r="T26" i="19"/>
  <c r="G29" i="19"/>
  <c r="K149" i="19"/>
  <c r="AF26" i="19"/>
  <c r="H101" i="19"/>
  <c r="K150" i="19"/>
  <c r="G150" i="19"/>
  <c r="C101" i="19"/>
  <c r="G153" i="19"/>
  <c r="G154" i="19" s="1"/>
  <c r="G152" i="19"/>
  <c r="G156" i="19"/>
  <c r="L47" i="19"/>
  <c r="C118" i="19"/>
  <c r="C150" i="19" s="1"/>
  <c r="G101" i="19"/>
  <c r="G118" i="19" s="1"/>
  <c r="AF24" i="19"/>
  <c r="AF30" i="19" s="1"/>
  <c r="AF32" i="19" s="1"/>
  <c r="W26" i="19"/>
  <c r="V26" i="19" s="1"/>
  <c r="L26" i="19"/>
  <c r="G63" i="19"/>
  <c r="K152" i="19" l="1"/>
  <c r="F115" i="18"/>
  <c r="F113" i="18" l="1"/>
  <c r="H113" i="18" s="1"/>
  <c r="F109" i="18"/>
  <c r="H109" i="18" s="1"/>
  <c r="F107" i="18"/>
  <c r="F105" i="18"/>
  <c r="H105" i="18" s="1"/>
  <c r="F91" i="18"/>
  <c r="F89" i="18"/>
  <c r="G115" i="18"/>
  <c r="E111" i="18"/>
  <c r="E99" i="18"/>
  <c r="E97" i="18"/>
  <c r="E94" i="18"/>
  <c r="E63" i="18"/>
  <c r="E52" i="18"/>
  <c r="E49" i="18"/>
  <c r="E45" i="18"/>
  <c r="E29" i="18"/>
  <c r="E19" i="18"/>
  <c r="C115" i="18"/>
  <c r="C113" i="18"/>
  <c r="C111" i="18"/>
  <c r="G111" i="18" s="1"/>
  <c r="C109" i="18"/>
  <c r="G109" i="18" s="1"/>
  <c r="C107" i="18"/>
  <c r="C105" i="18"/>
  <c r="G105" i="18" s="1"/>
  <c r="C99" i="18"/>
  <c r="C97" i="18"/>
  <c r="C94" i="18"/>
  <c r="C91" i="18"/>
  <c r="C89" i="18"/>
  <c r="G89" i="18" s="1"/>
  <c r="C63" i="18"/>
  <c r="C52" i="18"/>
  <c r="C45" i="18"/>
  <c r="G45" i="18" s="1"/>
  <c r="C29" i="18"/>
  <c r="C19" i="18"/>
  <c r="G19" i="18" s="1"/>
  <c r="C49" i="18"/>
  <c r="H115" i="18"/>
  <c r="H111" i="18"/>
  <c r="H107" i="18"/>
  <c r="D101" i="18"/>
  <c r="H99" i="18"/>
  <c r="H97" i="18"/>
  <c r="H94" i="18"/>
  <c r="H63" i="18"/>
  <c r="H52" i="18"/>
  <c r="H49" i="18"/>
  <c r="H45" i="18"/>
  <c r="H29" i="18"/>
  <c r="H19" i="18"/>
  <c r="G63" i="18" l="1"/>
  <c r="C101" i="18"/>
  <c r="C118" i="18" s="1"/>
  <c r="G99" i="18"/>
  <c r="F101" i="18"/>
  <c r="H101" i="18" s="1"/>
  <c r="E101" i="18"/>
  <c r="H91" i="18"/>
  <c r="H89" i="18"/>
  <c r="G29" i="18"/>
  <c r="G52" i="18"/>
  <c r="G94" i="18"/>
  <c r="G107" i="18"/>
  <c r="G91" i="18"/>
  <c r="G113" i="18"/>
  <c r="E118" i="18"/>
  <c r="G49" i="18"/>
  <c r="G97" i="18"/>
  <c r="G101" i="18" l="1"/>
  <c r="G118" i="18" s="1"/>
</calcChain>
</file>

<file path=xl/sharedStrings.xml><?xml version="1.0" encoding="utf-8"?>
<sst xmlns="http://schemas.openxmlformats.org/spreadsheetml/2006/main" count="581" uniqueCount="254">
  <si>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</si>
  <si>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</si>
  <si>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</si>
  <si>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</si>
  <si>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</si>
  <si>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</si>
  <si>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</si>
  <si>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</si>
  <si>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</si>
  <si>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</si>
  <si>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</si>
  <si>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</si>
  <si>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</si>
  <si>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</si>
  <si>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</si>
  <si>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</si>
  <si>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</si>
  <si>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</si>
  <si>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</si>
  <si>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</si>
  <si>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</si>
  <si>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</si>
  <si>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</si>
  <si>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</si>
  <si>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</si>
  <si>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</si>
  <si>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</si>
  <si>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</si>
  <si>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</si>
  <si>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</si>
  <si>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</si>
  <si>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</si>
  <si>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</si>
  <si>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</si>
  <si>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</si>
  <si>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</si>
  <si>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</si>
  <si>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</si>
  <si>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</si>
  <si>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</si>
  <si>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</si>
  <si>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</si>
  <si>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</si>
  <si>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</si>
  <si>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</si>
  <si>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</si>
  <si>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</si>
  <si>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</si>
  <si>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очистка кровли от мусора, грязи;</t>
  </si>
  <si>
    <t>минимальная периодич.</t>
  </si>
  <si>
    <t>очистка подвальных  помещений от мусора,</t>
  </si>
  <si>
    <t xml:space="preserve">в соответствии с </t>
  </si>
  <si>
    <t xml:space="preserve"> закрытие на замки подвальных дверей и т.д.</t>
  </si>
  <si>
    <t>законодательством РФ)</t>
  </si>
  <si>
    <t>Выполнено работ (оказано услуг)</t>
  </si>
  <si>
    <t>Остаток д/ср-в(начисл-выполнено)</t>
  </si>
  <si>
    <t>("-"   перевыполнено работ;</t>
  </si>
  <si>
    <t xml:space="preserve"> "+"  недовыполнено работ)</t>
  </si>
  <si>
    <t>2.Техническое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</si>
  <si>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</si>
  <si>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</si>
  <si>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</si>
  <si>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</si>
  <si>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</si>
  <si>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</si>
  <si>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</si>
  <si>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</si>
  <si>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Примечание: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</si>
  <si>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</si>
  <si>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</si>
  <si>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</si>
  <si>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</si>
  <si>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</si>
  <si>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</si>
  <si>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</si>
  <si>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</si>
  <si>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</si>
  <si>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</si>
  <si>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</si>
  <si>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</si>
  <si>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</si>
  <si>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</si>
  <si>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>Влажное подметание тамбуров,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</si>
  <si>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</si>
  <si>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</si>
  <si>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</si>
  <si>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</si>
  <si>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</si>
  <si>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</si>
  <si>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</si>
  <si>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</si>
  <si>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 мытье</t>
  </si>
  <si>
    <t>мытье окон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</si>
  <si>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</si>
  <si>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</si>
  <si>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</si>
  <si>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</si>
  <si>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</si>
  <si>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</si>
  <si>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</si>
  <si>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</si>
  <si>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Итого содержание общего</t>
  </si>
  <si>
    <t xml:space="preserve">  имущества дома</t>
  </si>
  <si>
    <t>фонтана</t>
  </si>
  <si>
    <t>Круглосуточно</t>
  </si>
  <si>
    <t xml:space="preserve">Всего стоимость работ и услуг </t>
  </si>
  <si>
    <t xml:space="preserve"> по управлению и содержанию дома</t>
  </si>
  <si>
    <t>7.Обслуживание лифтов</t>
  </si>
  <si>
    <t>8. Дератизация</t>
  </si>
  <si>
    <t xml:space="preserve">  Дезинсекция</t>
  </si>
  <si>
    <t>1 раз в квартал</t>
  </si>
  <si>
    <t>дизель-генераторных</t>
  </si>
  <si>
    <t xml:space="preserve">  установок</t>
  </si>
  <si>
    <t>11. Управление многоквартирным</t>
  </si>
  <si>
    <t xml:space="preserve">  домом</t>
  </si>
  <si>
    <t>Период: Май - Сентябрь</t>
  </si>
  <si>
    <t xml:space="preserve">  газонов</t>
  </si>
  <si>
    <t>уборка придомовой территории</t>
  </si>
  <si>
    <t>с вывозом снега на отвал</t>
  </si>
  <si>
    <t>В зимний период</t>
  </si>
  <si>
    <t>Помывка</t>
  </si>
  <si>
    <t>окон,витражей</t>
  </si>
  <si>
    <t>фасада</t>
  </si>
  <si>
    <t>Текущий</t>
  </si>
  <si>
    <t>ремонт</t>
  </si>
  <si>
    <t xml:space="preserve">                     по многоквартирному дому, расположенному по адресу: Кубовая, 115/1</t>
  </si>
  <si>
    <t xml:space="preserve">Разовый </t>
  </si>
  <si>
    <t>сбор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</si>
  <si>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</si>
  <si>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</si>
  <si>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</si>
  <si>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</si>
  <si>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</si>
  <si>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</si>
  <si>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</si>
  <si>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</si>
  <si>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перерасчет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</si>
  <si>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</si>
  <si>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</si>
  <si>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</si>
  <si>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</si>
  <si>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</si>
  <si>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</si>
  <si>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</si>
  <si>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</si>
  <si>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</si>
  <si>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</si>
  <si>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</si>
  <si>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</si>
  <si>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</si>
  <si>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МКД, протирка указателей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</si>
  <si>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</si>
  <si>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</si>
  <si>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</si>
  <si>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</si>
  <si>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</si>
  <si>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</si>
  <si>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</si>
  <si>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МКД, протирка указателей</t>
  </si>
  <si>
    <t>остаток</t>
  </si>
  <si>
    <t>Поступл. от размещ.оборудования связи</t>
  </si>
  <si>
    <t>Обращение</t>
  </si>
  <si>
    <t>с ТКО</t>
  </si>
  <si>
    <t>мелкий ремонт окон и дверей;</t>
  </si>
  <si>
    <t>1 раз в 4 года( по паспорту на приборы)</t>
  </si>
  <si>
    <t>4. Обслуживание ОДПУ</t>
  </si>
  <si>
    <t>Обслуживание ОДПУ</t>
  </si>
  <si>
    <t>Поверка ОДПУ</t>
  </si>
  <si>
    <t xml:space="preserve">9. Обслуживание </t>
  </si>
  <si>
    <t xml:space="preserve">10. Содержание контейнерной </t>
  </si>
  <si>
    <t>площадки</t>
  </si>
  <si>
    <t xml:space="preserve"> Дополнительные  работы и услуги:</t>
  </si>
  <si>
    <t>предприятия</t>
  </si>
  <si>
    <t>1. Услуги охранного</t>
  </si>
  <si>
    <t>2. Техническое обслуживание</t>
  </si>
  <si>
    <t>шлагбаумов, калиток</t>
  </si>
  <si>
    <t>3. Техническое обслуживание</t>
  </si>
  <si>
    <t>видеонаблюдения</t>
  </si>
  <si>
    <t>По договору со специализированной</t>
  </si>
  <si>
    <t>организацией</t>
  </si>
  <si>
    <t xml:space="preserve">4. Содержание </t>
  </si>
  <si>
    <t>5. Обслуживание</t>
  </si>
  <si>
    <t>6. Механизированная</t>
  </si>
  <si>
    <t>амортиз</t>
  </si>
  <si>
    <t>по заявке (2 раза в год)</t>
  </si>
  <si>
    <t>перерасход</t>
  </si>
  <si>
    <t>Всего:</t>
  </si>
  <si>
    <t>ПЗСД Тек рем</t>
  </si>
  <si>
    <t xml:space="preserve">                           о деятельности за отчетный период с 01.01.2024г. по 31.05.2024г.</t>
  </si>
  <si>
    <t xml:space="preserve">                           о деятельности за отчетный период с 01.06.2024г. по 31.12.2024г.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</si>
  <si>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</si>
  <si>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</si>
  <si>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</si>
  <si>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</si>
  <si>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</si>
  <si>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</si>
  <si>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31.12.2024г</t>
  </si>
  <si>
    <t>в т ч 3396 амортиз, 7200 перерасч</t>
  </si>
  <si>
    <t>Покраска подоконника (10 кв. м.)</t>
  </si>
  <si>
    <t xml:space="preserve">Приобретение и замена блока питания станции </t>
  </si>
  <si>
    <t>управления лифта (1 шт) в подъезде № 1</t>
  </si>
  <si>
    <t>Приобретение радиатора для обогрева КПП</t>
  </si>
  <si>
    <t xml:space="preserve">Приобретение панели управления на крыше кабины </t>
  </si>
  <si>
    <t>(1 шт) для замены, подъезд № 1. .</t>
  </si>
  <si>
    <t xml:space="preserve">Приобретение платы этажной информации (2 шт) </t>
  </si>
  <si>
    <t>(этажи № 7 и № 9) для замены, подъезд № 1</t>
  </si>
  <si>
    <t>ПЗСД Газоны отражаем оплату материалов. Выполненые работы отразим после получения акта выполненных работ</t>
  </si>
  <si>
    <t xml:space="preserve">Работы по установке GSM - модуля на шлагбаум (на въезд); </t>
  </si>
  <si>
    <t>укладка и подключение индукционной петли (на въезд)</t>
  </si>
  <si>
    <t>ПОС от 01.07.24 Текущий ремонт</t>
  </si>
  <si>
    <t>Затраты на выполнение работ:</t>
  </si>
  <si>
    <t xml:space="preserve"> замена в/камер в с/ме в/наблюдения - 2 шт., расположенных </t>
  </si>
  <si>
    <t xml:space="preserve">на торце МКД № 115/1 с обзором контейнерной площадки </t>
  </si>
  <si>
    <t>и части автопарковки, расположенной за МКД № 115/1</t>
  </si>
  <si>
    <t xml:space="preserve">стене фасада МКД № 115/1 с обзором другой части автопарковки, </t>
  </si>
  <si>
    <t>рассположенной за МКД № 115/1</t>
  </si>
  <si>
    <t xml:space="preserve">Выполнение работ по монтажу видеокамер в лифтах </t>
  </si>
  <si>
    <t xml:space="preserve">(6 шт) подъездов № 1, 2, 3. Запись видеоизображения </t>
  </si>
  <si>
    <t xml:space="preserve">предусматривается на существующий </t>
  </si>
  <si>
    <t>видеорегистратор на посту охраны.</t>
  </si>
  <si>
    <t xml:space="preserve">Ремонт лифтов с заменой блоков питания станции </t>
  </si>
  <si>
    <t xml:space="preserve">управления лифта (2 шт) и лифтового блока связи </t>
  </si>
  <si>
    <t>Обь-6.0 (2 шт) в п. 1 ул. Кубовая, 115/1.</t>
  </si>
  <si>
    <t>ПЗСД Тек рем (расчет на сумму 45862,56 руб но ошибка в протоколе, ставим сумму отголосованную)</t>
  </si>
  <si>
    <t>Демонтаж/монтаж лавочки (1 шт)</t>
  </si>
  <si>
    <t>в тарифе</t>
  </si>
  <si>
    <t xml:space="preserve">дооборудование с/мы в/наблюдения в/камерой - 1 (шт) на </t>
  </si>
  <si>
    <t>в т ч 4754,4 амортиз,15583,2 перерасчет</t>
  </si>
  <si>
    <t>в т ч 22783,2 перерасчет, 8150,4 амортиз</t>
  </si>
  <si>
    <t xml:space="preserve">Денежные средства перенесенные со статьи </t>
  </si>
  <si>
    <t xml:space="preserve">"Обслуживание газонов и зеленых насождений" </t>
  </si>
  <si>
    <t>на статью "Текущий ремонт" (ПОС № 1 от 01.06.2024 года)</t>
  </si>
  <si>
    <t xml:space="preserve">"Техническое обслуживание видеонаблюдения" амортизация </t>
  </si>
  <si>
    <t xml:space="preserve">"Техническое обслуживание шлагбаумов и калиток" амортизация </t>
  </si>
  <si>
    <t>Остаток д/с "Поступления от размещения оборудования связи"</t>
  </si>
  <si>
    <t>а</t>
  </si>
  <si>
    <t>б</t>
  </si>
  <si>
    <t>в</t>
  </si>
  <si>
    <t>м2</t>
  </si>
  <si>
    <t>квартир</t>
  </si>
  <si>
    <t>начисл.с уч.перерасч</t>
  </si>
  <si>
    <t>нач ОРС</t>
  </si>
  <si>
    <t>коррект</t>
  </si>
  <si>
    <t>э/эн СОИ</t>
  </si>
  <si>
    <t>Остаток д/ср-в(оплачено+п.а+п.б+п.в-выполнено)</t>
  </si>
  <si>
    <t>п.4=п.1+п.2-п.3;  п.6=п.2-п.5;  п.7=п.3+п.а+п.б+п.в-п.5;  п.8=п.I+п.7</t>
  </si>
  <si>
    <t>остат</t>
  </si>
  <si>
    <t>перерасч</t>
  </si>
  <si>
    <t>нач</t>
  </si>
  <si>
    <t>Итого остаток</t>
  </si>
  <si>
    <t>вып</t>
  </si>
  <si>
    <t>Остаток с учетом вып работ</t>
  </si>
  <si>
    <t>работы</t>
  </si>
  <si>
    <t>И. о. генерального директора ООО "УК "Светлая Роща"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</si>
</sst>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1"/>
      <color theme="0"/>
      <name val="Times New Roman"/>
      <family val="1"/>
      <charset val="1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2" xfId="0" applyFont="1" applyBorder="1"/>
    <xf numFmtId="2" fontId="0" fillId="0" borderId="0" xfId="0" applyNumberFormat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1" xfId="0" applyFont="1" applyBorder="1"/>
    <xf numFmtId="0" fontId="4" fillId="0" borderId="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8" xfId="0" applyFont="1" applyBorder="1"/>
    <xf numFmtId="0" fontId="4" fillId="0" borderId="22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3" fillId="0" borderId="36" xfId="0" applyNumberFormat="1" applyFont="1" applyFill="1" applyBorder="1"/>
    <xf numFmtId="0" fontId="4" fillId="0" borderId="4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/>
    <xf numFmtId="2" fontId="3" fillId="0" borderId="0" xfId="0" applyNumberFormat="1" applyFont="1" applyFill="1" applyBorder="1"/>
    <xf numFmtId="0" fontId="4" fillId="0" borderId="4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2" xfId="0" applyFont="1" applyBorder="1"/>
    <xf numFmtId="2" fontId="7" fillId="0" borderId="47" xfId="0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applyFont="1" applyBorder="1"/>
    <xf numFmtId="0" fontId="7" fillId="0" borderId="49" xfId="0" applyFont="1" applyBorder="1"/>
    <xf numFmtId="0" fontId="4" fillId="0" borderId="23" xfId="0" applyFont="1" applyBorder="1"/>
    <xf numFmtId="0" fontId="4" fillId="0" borderId="50" xfId="0" applyFont="1" applyBorder="1" applyAlignment="1">
      <alignment horizontal="center"/>
    </xf>
    <xf numFmtId="0" fontId="7" fillId="0" borderId="50" xfId="0" applyFont="1" applyBorder="1"/>
    <xf numFmtId="0" fontId="7" fillId="0" borderId="0" xfId="0" applyFont="1" applyBorder="1"/>
    <xf numFmtId="2" fontId="7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2" fontId="7" fillId="0" borderId="48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54" xfId="0" applyFont="1" applyBorder="1"/>
    <xf numFmtId="0" fontId="4" fillId="0" borderId="55" xfId="0" applyFont="1" applyBorder="1" applyAlignment="1">
      <alignment horizontal="center"/>
    </xf>
    <xf numFmtId="0" fontId="0" fillId="0" borderId="29" xfId="0" applyBorder="1"/>
    <xf numFmtId="0" fontId="7" fillId="0" borderId="21" xfId="0" applyFont="1" applyBorder="1"/>
    <xf numFmtId="0" fontId="6" fillId="0" borderId="21" xfId="0" applyFont="1" applyBorder="1"/>
    <xf numFmtId="0" fontId="6" fillId="0" borderId="38" xfId="0" applyFont="1" applyBorder="1"/>
    <xf numFmtId="0" fontId="6" fillId="0" borderId="42" xfId="0" applyFont="1" applyBorder="1"/>
    <xf numFmtId="0" fontId="6" fillId="0" borderId="21" xfId="0" applyFont="1" applyBorder="1" applyAlignment="1">
      <alignment horizontal="left"/>
    </xf>
    <xf numFmtId="0" fontId="7" fillId="0" borderId="38" xfId="0" applyFont="1" applyBorder="1"/>
    <xf numFmtId="0" fontId="9" fillId="0" borderId="42" xfId="0" applyFont="1" applyBorder="1"/>
    <xf numFmtId="0" fontId="9" fillId="0" borderId="38" xfId="0" applyFont="1" applyBorder="1"/>
    <xf numFmtId="0" fontId="9" fillId="0" borderId="21" xfId="0" applyFont="1" applyBorder="1"/>
    <xf numFmtId="164" fontId="7" fillId="0" borderId="16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2" fontId="7" fillId="0" borderId="46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2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2" fontId="4" fillId="0" borderId="47" xfId="0" applyNumberFormat="1" applyFont="1" applyBorder="1" applyAlignment="1">
      <alignment horizontal="center"/>
    </xf>
    <xf numFmtId="0" fontId="7" fillId="0" borderId="9" xfId="0" applyFont="1" applyBorder="1"/>
    <xf numFmtId="2" fontId="7" fillId="0" borderId="10" xfId="0" applyNumberFormat="1" applyFont="1" applyBorder="1" applyAlignment="1">
      <alignment horizontal="center"/>
    </xf>
    <xf numFmtId="2" fontId="7" fillId="0" borderId="57" xfId="0" applyNumberFormat="1" applyFont="1" applyBorder="1" applyAlignment="1">
      <alignment horizontal="center"/>
    </xf>
    <xf numFmtId="0" fontId="7" fillId="0" borderId="23" xfId="0" applyFont="1" applyBorder="1"/>
    <xf numFmtId="0" fontId="6" fillId="0" borderId="38" xfId="0" applyFont="1" applyFill="1" applyBorder="1"/>
    <xf numFmtId="0" fontId="6" fillId="0" borderId="42" xfId="0" applyFont="1" applyFill="1" applyBorder="1"/>
    <xf numFmtId="0" fontId="6" fillId="0" borderId="21" xfId="0" applyFont="1" applyFill="1" applyBorder="1"/>
    <xf numFmtId="0" fontId="6" fillId="0" borderId="23" xfId="0" applyFont="1" applyFill="1" applyBorder="1"/>
    <xf numFmtId="0" fontId="6" fillId="0" borderId="10" xfId="0" applyFont="1" applyFill="1" applyBorder="1" applyAlignment="1">
      <alignment horizontal="center"/>
    </xf>
    <xf numFmtId="0" fontId="7" fillId="0" borderId="57" xfId="0" applyFont="1" applyFill="1" applyBorder="1"/>
    <xf numFmtId="0" fontId="6" fillId="0" borderId="41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7" fillId="0" borderId="47" xfId="0" applyFont="1" applyFill="1" applyBorder="1"/>
    <xf numFmtId="0" fontId="6" fillId="0" borderId="49" xfId="0" applyFont="1" applyFill="1" applyBorder="1" applyAlignment="1">
      <alignment horizontal="center"/>
    </xf>
    <xf numFmtId="0" fontId="7" fillId="0" borderId="50" xfId="0" applyFont="1" applyFill="1" applyBorder="1"/>
    <xf numFmtId="2" fontId="7" fillId="0" borderId="0" xfId="0" applyNumberFormat="1" applyFont="1" applyFill="1" applyBorder="1"/>
    <xf numFmtId="0" fontId="6" fillId="0" borderId="17" xfId="0" applyFont="1" applyFill="1" applyBorder="1"/>
    <xf numFmtId="0" fontId="6" fillId="0" borderId="51" xfId="0" applyFont="1" applyFill="1" applyBorder="1"/>
    <xf numFmtId="0" fontId="6" fillId="0" borderId="6" xfId="0" applyFont="1" applyFill="1" applyBorder="1"/>
    <xf numFmtId="2" fontId="0" fillId="0" borderId="0" xfId="0" applyNumberFormat="1" applyFill="1" applyBorder="1"/>
    <xf numFmtId="0" fontId="7" fillId="0" borderId="0" xfId="0" applyFont="1" applyFill="1" applyBorder="1"/>
    <xf numFmtId="0" fontId="6" fillId="0" borderId="14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30" xfId="0" applyFont="1" applyFill="1" applyBorder="1"/>
    <xf numFmtId="0" fontId="6" fillId="0" borderId="58" xfId="0" applyFont="1" applyFill="1" applyBorder="1"/>
    <xf numFmtId="0" fontId="6" fillId="0" borderId="10" xfId="0" applyFont="1" applyFill="1" applyBorder="1"/>
    <xf numFmtId="2" fontId="6" fillId="0" borderId="39" xfId="0" applyNumberFormat="1" applyFont="1" applyFill="1" applyBorder="1" applyAlignment="1">
      <alignment horizontal="center"/>
    </xf>
    <xf numFmtId="2" fontId="7" fillId="0" borderId="48" xfId="0" applyNumberFormat="1" applyFont="1" applyFill="1" applyBorder="1"/>
    <xf numFmtId="2" fontId="7" fillId="0" borderId="20" xfId="0" applyNumberFormat="1" applyFont="1" applyFill="1" applyBorder="1"/>
    <xf numFmtId="2" fontId="7" fillId="0" borderId="8" xfId="0" applyNumberFormat="1" applyFont="1" applyFill="1" applyBorder="1"/>
    <xf numFmtId="2" fontId="0" fillId="0" borderId="47" xfId="0" applyNumberFormat="1" applyFill="1" applyBorder="1"/>
    <xf numFmtId="2" fontId="0" fillId="0" borderId="48" xfId="0" applyNumberFormat="1" applyFill="1" applyBorder="1"/>
    <xf numFmtId="0" fontId="7" fillId="0" borderId="10" xfId="0" applyFont="1" applyFill="1" applyBorder="1" applyAlignment="1">
      <alignment horizontal="center"/>
    </xf>
    <xf numFmtId="2" fontId="6" fillId="0" borderId="53" xfId="0" applyNumberFormat="1" applyFont="1" applyFill="1" applyBorder="1" applyAlignment="1">
      <alignment horizontal="right"/>
    </xf>
    <xf numFmtId="0" fontId="3" fillId="0" borderId="36" xfId="0" applyFont="1" applyFill="1" applyBorder="1"/>
    <xf numFmtId="0" fontId="6" fillId="0" borderId="39" xfId="0" applyFont="1" applyFill="1" applyBorder="1" applyAlignment="1">
      <alignment horizontal="center"/>
    </xf>
    <xf numFmtId="0" fontId="0" fillId="0" borderId="0" xfId="0" applyFill="1"/>
    <xf numFmtId="2" fontId="6" fillId="0" borderId="34" xfId="0" applyNumberFormat="1" applyFont="1" applyFill="1" applyBorder="1" applyAlignment="1">
      <alignment horizontal="center"/>
    </xf>
    <xf numFmtId="0" fontId="6" fillId="0" borderId="49" xfId="0" applyFont="1" applyFill="1" applyBorder="1"/>
    <xf numFmtId="2" fontId="0" fillId="0" borderId="57" xfId="0" applyNumberFormat="1" applyFill="1" applyBorder="1"/>
    <xf numFmtId="2" fontId="7" fillId="0" borderId="28" xfId="0" applyNumberFormat="1" applyFont="1" applyFill="1" applyBorder="1"/>
    <xf numFmtId="2" fontId="7" fillId="0" borderId="47" xfId="0" applyNumberFormat="1" applyFont="1" applyFill="1" applyBorder="1"/>
    <xf numFmtId="2" fontId="0" fillId="0" borderId="50" xfId="0" applyNumberFormat="1" applyFill="1" applyBorder="1"/>
    <xf numFmtId="0" fontId="6" fillId="0" borderId="60" xfId="0" applyFont="1" applyFill="1" applyBorder="1" applyAlignment="1">
      <alignment horizontal="center"/>
    </xf>
    <xf numFmtId="2" fontId="6" fillId="0" borderId="30" xfId="0" applyNumberFormat="1" applyFont="1" applyFill="1" applyBorder="1" applyAlignment="1">
      <alignment horizontal="center"/>
    </xf>
    <xf numFmtId="2" fontId="7" fillId="0" borderId="61" xfId="0" applyNumberFormat="1" applyFont="1" applyFill="1" applyBorder="1" applyAlignment="1">
      <alignment horizontal="center"/>
    </xf>
    <xf numFmtId="2" fontId="6" fillId="0" borderId="52" xfId="0" applyNumberFormat="1" applyFont="1" applyFill="1" applyBorder="1" applyAlignment="1">
      <alignment horizontal="right"/>
    </xf>
    <xf numFmtId="0" fontId="6" fillId="0" borderId="36" xfId="0" applyFont="1" applyFill="1" applyBorder="1" applyAlignment="1">
      <alignment horizontal="right"/>
    </xf>
    <xf numFmtId="0" fontId="5" fillId="0" borderId="15" xfId="0" applyFont="1" applyFill="1" applyBorder="1"/>
    <xf numFmtId="2" fontId="5" fillId="0" borderId="36" xfId="0" applyNumberFormat="1" applyFont="1" applyFill="1" applyBorder="1"/>
    <xf numFmtId="0" fontId="7" fillId="0" borderId="15" xfId="0" applyFont="1" applyFill="1" applyBorder="1"/>
    <xf numFmtId="0" fontId="7" fillId="0" borderId="14" xfId="0" applyFont="1" applyFill="1" applyBorder="1" applyAlignment="1">
      <alignment wrapText="1"/>
    </xf>
    <xf numFmtId="0" fontId="1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8" xfId="0" applyFont="1" applyFill="1" applyBorder="1"/>
    <xf numFmtId="0" fontId="4" fillId="0" borderId="26" xfId="0" applyFont="1" applyFill="1" applyBorder="1"/>
    <xf numFmtId="0" fontId="4" fillId="0" borderId="5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ill="1" applyBorder="1"/>
    <xf numFmtId="2" fontId="7" fillId="0" borderId="10" xfId="0" applyNumberFormat="1" applyFont="1" applyFill="1" applyBorder="1" applyAlignment="1">
      <alignment horizontal="center"/>
    </xf>
    <xf numFmtId="0" fontId="7" fillId="0" borderId="49" xfId="0" applyFont="1" applyFill="1" applyBorder="1"/>
    <xf numFmtId="2" fontId="7" fillId="0" borderId="49" xfId="0" applyNumberFormat="1" applyFont="1" applyFill="1" applyBorder="1"/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/>
    <xf numFmtId="0" fontId="10" fillId="0" borderId="0" xfId="0" applyFont="1" applyFill="1"/>
    <xf numFmtId="164" fontId="10" fillId="0" borderId="0" xfId="0" applyNumberFormat="1" applyFont="1" applyFill="1"/>
    <xf numFmtId="2" fontId="12" fillId="0" borderId="0" xfId="0" applyNumberFormat="1" applyFont="1" applyFill="1"/>
    <xf numFmtId="0" fontId="12" fillId="0" borderId="0" xfId="0" applyFont="1" applyFill="1"/>
    <xf numFmtId="164" fontId="12" fillId="0" borderId="0" xfId="0" applyNumberFormat="1" applyFont="1" applyFill="1"/>
    <xf numFmtId="0" fontId="4" fillId="0" borderId="0" xfId="0" applyFont="1" applyFill="1"/>
    <xf numFmtId="0" fontId="3" fillId="0" borderId="0" xfId="0" applyFont="1" applyFill="1"/>
    <xf numFmtId="2" fontId="13" fillId="0" borderId="0" xfId="0" applyNumberFormat="1" applyFont="1" applyFill="1" applyBorder="1"/>
    <xf numFmtId="2" fontId="13" fillId="0" borderId="0" xfId="0" applyNumberFormat="1" applyFont="1" applyFill="1"/>
    <xf numFmtId="164" fontId="1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/>
    <xf numFmtId="0" fontId="11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4" xfId="0" applyFont="1" applyFill="1" applyBorder="1"/>
    <xf numFmtId="0" fontId="0" fillId="0" borderId="0" xfId="0" applyFill="1" applyBorder="1"/>
    <xf numFmtId="0" fontId="4" fillId="0" borderId="6" xfId="0" applyFont="1" applyFill="1" applyBorder="1"/>
    <xf numFmtId="0" fontId="4" fillId="0" borderId="8" xfId="0" applyFont="1" applyFill="1" applyBorder="1"/>
    <xf numFmtId="0" fontId="0" fillId="0" borderId="1" xfId="0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9" xfId="0" applyFont="1" applyFill="1" applyBorder="1"/>
    <xf numFmtId="0" fontId="0" fillId="0" borderId="5" xfId="0" applyFill="1" applyBorder="1"/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4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7" xfId="0" applyFont="1" applyFill="1" applyBorder="1"/>
    <xf numFmtId="0" fontId="0" fillId="0" borderId="24" xfId="0" applyFill="1" applyBorder="1"/>
    <xf numFmtId="0" fontId="3" fillId="0" borderId="28" xfId="0" applyFont="1" applyFill="1" applyBorder="1"/>
    <xf numFmtId="0" fontId="4" fillId="0" borderId="9" xfId="0" applyFont="1" applyFill="1" applyBorder="1"/>
    <xf numFmtId="0" fontId="4" fillId="0" borderId="5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63" xfId="0" applyFont="1" applyFill="1" applyBorder="1"/>
    <xf numFmtId="0" fontId="5" fillId="0" borderId="32" xfId="0" applyFont="1" applyFill="1" applyBorder="1"/>
    <xf numFmtId="2" fontId="5" fillId="0" borderId="32" xfId="0" applyNumberFormat="1" applyFont="1" applyFill="1" applyBorder="1"/>
    <xf numFmtId="164" fontId="5" fillId="0" borderId="32" xfId="0" applyNumberFormat="1" applyFont="1" applyFill="1" applyBorder="1"/>
    <xf numFmtId="0" fontId="3" fillId="0" borderId="32" xfId="0" applyFont="1" applyFill="1" applyBorder="1"/>
    <xf numFmtId="0" fontId="3" fillId="0" borderId="33" xfId="0" applyFont="1" applyFill="1" applyBorder="1"/>
    <xf numFmtId="0" fontId="4" fillId="0" borderId="21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3" fillId="0" borderId="35" xfId="0" applyFont="1" applyFill="1" applyBorder="1"/>
    <xf numFmtId="0" fontId="3" fillId="0" borderId="15" xfId="0" applyFont="1" applyFill="1" applyBorder="1"/>
    <xf numFmtId="2" fontId="3" fillId="0" borderId="37" xfId="0" applyNumberFormat="1" applyFont="1" applyFill="1" applyBorder="1"/>
    <xf numFmtId="0" fontId="4" fillId="0" borderId="38" xfId="0" applyFont="1" applyFill="1" applyBorder="1"/>
    <xf numFmtId="0" fontId="4" fillId="0" borderId="8" xfId="0" applyFont="1" applyFill="1" applyBorder="1" applyAlignment="1">
      <alignment horizontal="center"/>
    </xf>
    <xf numFmtId="0" fontId="7" fillId="0" borderId="21" xfId="0" applyFont="1" applyFill="1" applyBorder="1"/>
    <xf numFmtId="2" fontId="7" fillId="0" borderId="2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40" xfId="0" applyFont="1" applyFill="1" applyBorder="1"/>
    <xf numFmtId="2" fontId="3" fillId="0" borderId="53" xfId="0" applyNumberFormat="1" applyFont="1" applyFill="1" applyBorder="1"/>
    <xf numFmtId="0" fontId="3" fillId="0" borderId="56" xfId="0" applyFont="1" applyFill="1" applyBorder="1"/>
    <xf numFmtId="0" fontId="3" fillId="0" borderId="17" xfId="0" applyFont="1" applyFill="1" applyBorder="1"/>
    <xf numFmtId="2" fontId="3" fillId="0" borderId="18" xfId="0" applyNumberFormat="1" applyFont="1" applyFill="1" applyBorder="1"/>
    <xf numFmtId="2" fontId="3" fillId="0" borderId="15" xfId="0" applyNumberFormat="1" applyFont="1" applyFill="1" applyBorder="1"/>
    <xf numFmtId="0" fontId="13" fillId="0" borderId="0" xfId="0" applyFont="1" applyFill="1" applyBorder="1"/>
    <xf numFmtId="2" fontId="14" fillId="0" borderId="0" xfId="0" applyNumberFormat="1" applyFont="1" applyFill="1"/>
    <xf numFmtId="0" fontId="7" fillId="0" borderId="42" xfId="0" applyFont="1" applyFill="1" applyBorder="1"/>
    <xf numFmtId="0" fontId="4" fillId="0" borderId="4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/>
    </xf>
    <xf numFmtId="0" fontId="3" fillId="0" borderId="51" xfId="0" applyFont="1" applyFill="1" applyBorder="1"/>
    <xf numFmtId="2" fontId="3" fillId="0" borderId="59" xfId="0" applyNumberFormat="1" applyFont="1" applyFill="1" applyBorder="1"/>
    <xf numFmtId="0" fontId="4" fillId="0" borderId="21" xfId="0" applyFont="1" applyFill="1" applyBorder="1" applyAlignment="1">
      <alignment horizontal="center" vertical="center"/>
    </xf>
    <xf numFmtId="0" fontId="3" fillId="0" borderId="6" xfId="0" applyFont="1" applyFill="1" applyBorder="1"/>
    <xf numFmtId="2" fontId="3" fillId="0" borderId="52" xfId="0" applyNumberFormat="1" applyFont="1" applyFill="1" applyBorder="1"/>
    <xf numFmtId="2" fontId="3" fillId="0" borderId="7" xfId="0" applyNumberFormat="1" applyFont="1" applyFill="1" applyBorder="1"/>
    <xf numFmtId="166" fontId="13" fillId="0" borderId="0" xfId="0" applyNumberFormat="1" applyFont="1" applyFill="1"/>
    <xf numFmtId="2" fontId="3" fillId="0" borderId="39" xfId="0" applyNumberFormat="1" applyFont="1" applyFill="1" applyBorder="1"/>
    <xf numFmtId="165" fontId="13" fillId="0" borderId="0" xfId="0" applyNumberFormat="1" applyFont="1" applyFill="1"/>
    <xf numFmtId="0" fontId="4" fillId="0" borderId="42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8" fillId="0" borderId="15" xfId="0" applyFont="1" applyFill="1" applyBorder="1"/>
    <xf numFmtId="0" fontId="4" fillId="0" borderId="3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wrapText="1"/>
    </xf>
    <xf numFmtId="0" fontId="5" fillId="0" borderId="36" xfId="0" applyFont="1" applyFill="1" applyBorder="1"/>
    <xf numFmtId="0" fontId="3" fillId="0" borderId="43" xfId="0" applyFont="1" applyFill="1" applyBorder="1"/>
    <xf numFmtId="0" fontId="3" fillId="0" borderId="44" xfId="0" applyFont="1" applyFill="1" applyBorder="1"/>
    <xf numFmtId="2" fontId="3" fillId="0" borderId="44" xfId="0" applyNumberFormat="1" applyFont="1" applyFill="1" applyBorder="1"/>
    <xf numFmtId="0" fontId="3" fillId="0" borderId="45" xfId="0" applyFont="1" applyFill="1" applyBorder="1"/>
    <xf numFmtId="2" fontId="4" fillId="0" borderId="19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left"/>
    </xf>
    <xf numFmtId="0" fontId="4" fillId="0" borderId="42" xfId="0" applyFont="1" applyFill="1" applyBorder="1"/>
    <xf numFmtId="0" fontId="7" fillId="0" borderId="38" xfId="0" applyFont="1" applyFill="1" applyBorder="1"/>
    <xf numFmtId="2" fontId="7" fillId="0" borderId="47" xfId="0" applyNumberFormat="1" applyFont="1" applyFill="1" applyBorder="1" applyAlignment="1">
      <alignment horizontal="center"/>
    </xf>
    <xf numFmtId="0" fontId="9" fillId="0" borderId="42" xfId="0" applyFont="1" applyFill="1" applyBorder="1"/>
    <xf numFmtId="0" fontId="9" fillId="0" borderId="38" xfId="0" applyFont="1" applyFill="1" applyBorder="1"/>
    <xf numFmtId="0" fontId="7" fillId="0" borderId="48" xfId="0" applyFont="1" applyFill="1" applyBorder="1" applyAlignment="1">
      <alignment horizontal="center"/>
    </xf>
    <xf numFmtId="0" fontId="9" fillId="0" borderId="21" xfId="0" applyFont="1" applyFill="1" applyBorder="1"/>
    <xf numFmtId="0" fontId="7" fillId="0" borderId="47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2" fontId="7" fillId="0" borderId="48" xfId="0" applyNumberFormat="1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2" fontId="4" fillId="0" borderId="47" xfId="0" applyNumberFormat="1" applyFont="1" applyFill="1" applyBorder="1" applyAlignment="1">
      <alignment horizontal="center"/>
    </xf>
    <xf numFmtId="0" fontId="7" fillId="0" borderId="9" xfId="0" applyFont="1" applyFill="1" applyBorder="1"/>
    <xf numFmtId="2" fontId="7" fillId="0" borderId="57" xfId="0" applyNumberFormat="1" applyFont="1" applyFill="1" applyBorder="1" applyAlignment="1">
      <alignment horizontal="center"/>
    </xf>
    <xf numFmtId="0" fontId="7" fillId="0" borderId="23" xfId="0" applyFont="1" applyFill="1" applyBorder="1"/>
    <xf numFmtId="0" fontId="7" fillId="0" borderId="29" xfId="0" applyFont="1" applyFill="1" applyBorder="1"/>
    <xf numFmtId="0" fontId="4" fillId="0" borderId="50" xfId="0" applyFont="1" applyFill="1" applyBorder="1" applyAlignment="1">
      <alignment horizontal="center"/>
    </xf>
    <xf numFmtId="0" fontId="7" fillId="0" borderId="10" xfId="0" applyFont="1" applyFill="1" applyBorder="1"/>
    <xf numFmtId="0" fontId="0" fillId="0" borderId="47" xfId="0" applyFill="1" applyBorder="1"/>
    <xf numFmtId="2" fontId="6" fillId="0" borderId="29" xfId="0" applyNumberFormat="1" applyFont="1" applyFill="1" applyBorder="1" applyAlignment="1">
      <alignment horizontal="center"/>
    </xf>
    <xf numFmtId="2" fontId="6" fillId="0" borderId="49" xfId="0" applyNumberFormat="1" applyFont="1" applyFill="1" applyBorder="1" applyAlignment="1">
      <alignment horizontal="center"/>
    </xf>
    <xf numFmtId="0" fontId="0" fillId="0" borderId="50" xfId="0" applyFill="1" applyBorder="1"/>
    <xf numFmtId="0" fontId="6" fillId="0" borderId="9" xfId="0" applyFont="1" applyFill="1" applyBorder="1" applyAlignment="1">
      <alignment wrapText="1"/>
    </xf>
    <xf numFmtId="0" fontId="4" fillId="0" borderId="10" xfId="0" applyFont="1" applyFill="1" applyBorder="1"/>
    <xf numFmtId="0" fontId="4" fillId="0" borderId="57" xfId="0" applyFont="1" applyFill="1" applyBorder="1" applyAlignment="1">
      <alignment horizontal="center"/>
    </xf>
    <xf numFmtId="0" fontId="7" fillId="0" borderId="23" xfId="0" applyFont="1" applyFill="1" applyBorder="1" applyAlignment="1">
      <alignment wrapText="1"/>
    </xf>
    <xf numFmtId="0" fontId="4" fillId="0" borderId="49" xfId="0" applyFont="1" applyFill="1" applyBorder="1"/>
    <xf numFmtId="0" fontId="7" fillId="0" borderId="1" xfId="0" applyFont="1" applyFill="1" applyBorder="1"/>
    <xf numFmtId="0" fontId="4" fillId="0" borderId="4" xfId="0" applyFont="1" applyFill="1" applyBorder="1" applyAlignment="1">
      <alignment horizontal="center"/>
    </xf>
    <xf numFmtId="0" fontId="7" fillId="0" borderId="60" xfId="0" applyFont="1" applyFill="1" applyBorder="1"/>
    <xf numFmtId="0" fontId="7" fillId="0" borderId="22" xfId="0" applyFont="1" applyFill="1" applyBorder="1"/>
    <xf numFmtId="0" fontId="7" fillId="0" borderId="39" xfId="0" applyFont="1" applyFill="1" applyBorder="1"/>
    <xf numFmtId="0" fontId="7" fillId="0" borderId="48" xfId="0" applyFont="1" applyFill="1" applyBorder="1"/>
    <xf numFmtId="0" fontId="7" fillId="0" borderId="41" xfId="0" applyFont="1" applyFill="1" applyBorder="1"/>
    <xf numFmtId="0" fontId="4" fillId="0" borderId="46" xfId="0" applyFont="1" applyFill="1" applyBorder="1" applyAlignment="1">
      <alignment horizontal="center"/>
    </xf>
    <xf numFmtId="0" fontId="7" fillId="0" borderId="46" xfId="0" applyFont="1" applyFill="1" applyBorder="1"/>
    <xf numFmtId="0" fontId="7" fillId="0" borderId="30" xfId="0" applyFont="1" applyFill="1" applyBorder="1"/>
    <xf numFmtId="0" fontId="0" fillId="0" borderId="48" xfId="0" applyFill="1" applyBorder="1"/>
    <xf numFmtId="2" fontId="6" fillId="0" borderId="5" xfId="0" applyNumberFormat="1" applyFont="1" applyFill="1" applyBorder="1" applyAlignment="1">
      <alignment horizontal="center"/>
    </xf>
    <xf numFmtId="0" fontId="7" fillId="0" borderId="34" xfId="0" applyFont="1" applyFill="1" applyBorder="1"/>
    <xf numFmtId="2" fontId="6" fillId="0" borderId="22" xfId="0" applyNumberFormat="1" applyFont="1" applyFill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0" fontId="7" fillId="0" borderId="62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2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01\FIN\&#1054;&#1090;&#1095;&#1077;&#1090;&#1099;%20&#1075;&#1086;&#1076;&#1086;&#1074;&#1099;&#1077;\&#1054;&#1090;&#1095;&#1077;&#1090;%202019%20-%20&#1057;&#1042;&#1045;&#1058;&#1051;&#1040;&#1071;%20&#1056;&#1054;&#1065;&#1040;\&#1054;&#1090;&#1095;&#1077;&#1090;%20115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2015"/>
      <sheetName val="Отчет 10 мес"/>
      <sheetName val="Отчет 2мес "/>
      <sheetName val="Отчет 12мес"/>
      <sheetName val="2017"/>
      <sheetName val="2017 (2)"/>
      <sheetName val="2018"/>
      <sheetName val="2019"/>
      <sheetName val="2020 янв-ин"/>
      <sheetName val="2020 ил-дек"/>
      <sheetName val="2021"/>
      <sheetName val="2022"/>
      <sheetName val="2023"/>
      <sheetName val="2024 (янв-май)"/>
      <sheetName val="2024 (июнь-дек)"/>
      <sheetName val="Амортиз вн"/>
      <sheetName val="Доходы от провайдеров"/>
      <sheetName val="Доходы от провайдеров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9">
          <cell r="G49">
            <v>3344.1450000000004</v>
          </cell>
        </row>
        <row r="89">
          <cell r="G89">
            <v>2334.4799999999959</v>
          </cell>
        </row>
        <row r="91">
          <cell r="G91">
            <v>-642.53499999999894</v>
          </cell>
        </row>
        <row r="97">
          <cell r="G97">
            <v>5732.8200000000006</v>
          </cell>
        </row>
        <row r="101">
          <cell r="G101">
            <v>10768.910000000033</v>
          </cell>
        </row>
        <row r="105">
          <cell r="G105">
            <v>271540.79999999993</v>
          </cell>
        </row>
        <row r="107">
          <cell r="G107">
            <v>10596</v>
          </cell>
        </row>
        <row r="109">
          <cell r="G109">
            <v>13488</v>
          </cell>
        </row>
        <row r="111">
          <cell r="G111">
            <v>20232</v>
          </cell>
        </row>
        <row r="113">
          <cell r="G113">
            <v>1873.7999999999956</v>
          </cell>
        </row>
        <row r="115">
          <cell r="G115">
            <v>-128604.69999999998</v>
          </cell>
        </row>
        <row r="118">
          <cell r="C118">
            <v>1653050.115</v>
          </cell>
          <cell r="E118">
            <v>1453155.3049999999</v>
          </cell>
          <cell r="G118">
            <v>199894.80999999997</v>
          </cell>
        </row>
        <row r="126">
          <cell r="G126">
            <v>48066.764999999992</v>
          </cell>
        </row>
        <row r="127">
          <cell r="C127">
            <v>1371974.835</v>
          </cell>
          <cell r="G127">
            <v>281075.27999999991</v>
          </cell>
        </row>
        <row r="128">
          <cell r="G128">
            <v>-129247.23499999999</v>
          </cell>
        </row>
        <row r="130">
          <cell r="G130">
            <v>-81180.47</v>
          </cell>
        </row>
      </sheetData>
      <sheetData sheetId="14">
        <row r="49">
          <cell r="G49">
            <v>4681.8030000000035</v>
          </cell>
        </row>
        <row r="89">
          <cell r="G89">
            <v>23134.170000000013</v>
          </cell>
        </row>
        <row r="91">
          <cell r="G91">
            <v>-593.28299999999763</v>
          </cell>
        </row>
        <row r="97">
          <cell r="G97">
            <v>7948.1880000000001</v>
          </cell>
        </row>
        <row r="101">
          <cell r="G101">
            <v>35170.878000000026</v>
          </cell>
        </row>
        <row r="105">
          <cell r="G105">
            <v>509510.40000000008</v>
          </cell>
        </row>
        <row r="107">
          <cell r="G107">
            <v>20337.600000000002</v>
          </cell>
        </row>
        <row r="109">
          <cell r="G109">
            <v>0</v>
          </cell>
        </row>
        <row r="111">
          <cell r="G111">
            <v>-20232.009999999995</v>
          </cell>
        </row>
        <row r="113">
          <cell r="G113">
            <v>-1200.6000000000058</v>
          </cell>
        </row>
        <row r="115">
          <cell r="G115">
            <v>156849.90000000002</v>
          </cell>
        </row>
        <row r="118">
          <cell r="C118">
            <v>2842064.6940000011</v>
          </cell>
          <cell r="G118">
            <v>700436.16800000018</v>
          </cell>
        </row>
        <row r="123">
          <cell r="E123">
            <v>47361.84</v>
          </cell>
        </row>
        <row r="125">
          <cell r="E125">
            <v>2188990.3659999999</v>
          </cell>
        </row>
        <row r="149">
          <cell r="G149">
            <v>174234.29100000003</v>
          </cell>
        </row>
        <row r="150">
          <cell r="C150">
            <v>2293836.924000001</v>
          </cell>
          <cell r="G150">
            <v>548227.77</v>
          </cell>
        </row>
        <row r="151">
          <cell r="G151">
            <v>-22025.892999999996</v>
          </cell>
        </row>
        <row r="154">
          <cell r="G154">
            <v>104846.55800000005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4"/>
  <sheetViews>
    <sheetView topLeftCell="A100" workbookViewId="0">
      <selection activeCell="E22" sqref="E22"/>
    </sheetView>
  </sheetViews>
  <sheetFormatPr defaultColWidth="11.5703125" defaultRowHeight="15" x14ac:dyDescent="0.25"/>
  <cols>
    <col min="1" max="1" width="30.7109375" customWidth="1"/>
    <col min="2" max="2" width="42.85546875" customWidth="1"/>
    <col min="3" max="3" width="13.28515625" customWidth="1"/>
    <col min="4" max="4" width="11.28515625" customWidth="1"/>
    <col min="5" max="5" width="12.85546875" customWidth="1"/>
    <col min="6" max="6" width="12.140625" customWidth="1"/>
    <col min="7" max="7" width="13" customWidth="1"/>
    <col min="8" max="8" width="11.42578125" customWidth="1"/>
    <col min="9" max="9" width="12.7109375" style="179" customWidth="1"/>
    <col min="241" max="241" width="23.140625" customWidth="1"/>
    <col min="242" max="242" width="42.85546875" customWidth="1"/>
    <col min="244" max="244" width="11.28515625" customWidth="1"/>
    <col min="245" max="245" width="12.85546875" customWidth="1"/>
    <col min="246" max="246" width="12.140625" customWidth="1"/>
    <col min="247" max="247" width="11.7109375" customWidth="1"/>
    <col min="248" max="248" width="11.42578125" customWidth="1"/>
    <col min="249" max="249" width="12.7109375" customWidth="1"/>
    <col min="250" max="250" width="4.140625" customWidth="1"/>
    <col min="251" max="251" width="35.5703125" customWidth="1"/>
    <col min="252" max="252" width="12.5703125" customWidth="1"/>
    <col min="253" max="253" width="12.28515625" customWidth="1"/>
    <col min="254" max="255" width="11.140625" customWidth="1"/>
    <col min="256" max="256" width="12.42578125" customWidth="1"/>
    <col min="257" max="257" width="11.42578125" customWidth="1"/>
    <col min="258" max="258" width="13.5703125" customWidth="1"/>
    <col min="497" max="497" width="23.140625" customWidth="1"/>
    <col min="498" max="498" width="42.85546875" customWidth="1"/>
    <col min="500" max="500" width="11.28515625" customWidth="1"/>
    <col min="501" max="501" width="12.85546875" customWidth="1"/>
    <col min="502" max="502" width="12.140625" customWidth="1"/>
    <col min="503" max="503" width="11.7109375" customWidth="1"/>
    <col min="504" max="504" width="11.42578125" customWidth="1"/>
    <col min="505" max="505" width="12.7109375" customWidth="1"/>
    <col min="506" max="506" width="4.140625" customWidth="1"/>
    <col min="507" max="507" width="35.5703125" customWidth="1"/>
    <col min="508" max="508" width="12.5703125" customWidth="1"/>
    <col min="509" max="509" width="12.28515625" customWidth="1"/>
    <col min="510" max="511" width="11.140625" customWidth="1"/>
    <col min="512" max="512" width="12.42578125" customWidth="1"/>
    <col min="513" max="513" width="11.42578125" customWidth="1"/>
    <col min="514" max="514" width="13.5703125" customWidth="1"/>
    <col min="753" max="753" width="23.140625" customWidth="1"/>
    <col min="754" max="754" width="42.85546875" customWidth="1"/>
    <col min="756" max="756" width="11.28515625" customWidth="1"/>
    <col min="757" max="757" width="12.85546875" customWidth="1"/>
    <col min="758" max="758" width="12.140625" customWidth="1"/>
    <col min="759" max="759" width="11.7109375" customWidth="1"/>
    <col min="760" max="760" width="11.42578125" customWidth="1"/>
    <col min="761" max="761" width="12.7109375" customWidth="1"/>
    <col min="762" max="762" width="4.140625" customWidth="1"/>
    <col min="763" max="763" width="35.5703125" customWidth="1"/>
    <col min="764" max="764" width="12.5703125" customWidth="1"/>
    <col min="765" max="765" width="12.28515625" customWidth="1"/>
    <col min="766" max="767" width="11.140625" customWidth="1"/>
    <col min="768" max="768" width="12.42578125" customWidth="1"/>
    <col min="769" max="769" width="11.42578125" customWidth="1"/>
    <col min="770" max="770" width="13.5703125" customWidth="1"/>
    <col min="1009" max="1009" width="23.140625" customWidth="1"/>
    <col min="1010" max="1010" width="42.85546875" customWidth="1"/>
    <col min="1012" max="1012" width="11.28515625" customWidth="1"/>
    <col min="1013" max="1013" width="12.85546875" customWidth="1"/>
    <col min="1014" max="1014" width="12.140625" customWidth="1"/>
    <col min="1015" max="1015" width="11.7109375" customWidth="1"/>
    <col min="1016" max="1016" width="11.42578125" customWidth="1"/>
    <col min="1017" max="1017" width="12.7109375" customWidth="1"/>
    <col min="1018" max="1018" width="4.140625" customWidth="1"/>
    <col min="1019" max="1019" width="35.5703125" customWidth="1"/>
    <col min="1020" max="1020" width="12.5703125" customWidth="1"/>
    <col min="1021" max="1021" width="12.28515625" customWidth="1"/>
    <col min="1022" max="1023" width="11.140625" customWidth="1"/>
    <col min="1024" max="1024" width="12.42578125" customWidth="1"/>
    <col min="1025" max="1025" width="11.42578125" customWidth="1"/>
    <col min="1026" max="1026" width="13.5703125" customWidth="1"/>
    <col min="1265" max="1265" width="23.140625" customWidth="1"/>
    <col min="1266" max="1266" width="42.85546875" customWidth="1"/>
    <col min="1268" max="1268" width="11.28515625" customWidth="1"/>
    <col min="1269" max="1269" width="12.85546875" customWidth="1"/>
    <col min="1270" max="1270" width="12.140625" customWidth="1"/>
    <col min="1271" max="1271" width="11.7109375" customWidth="1"/>
    <col min="1272" max="1272" width="11.42578125" customWidth="1"/>
    <col min="1273" max="1273" width="12.7109375" customWidth="1"/>
    <col min="1274" max="1274" width="4.140625" customWidth="1"/>
    <col min="1275" max="1275" width="35.5703125" customWidth="1"/>
    <col min="1276" max="1276" width="12.5703125" customWidth="1"/>
    <col min="1277" max="1277" width="12.28515625" customWidth="1"/>
    <col min="1278" max="1279" width="11.140625" customWidth="1"/>
    <col min="1280" max="1280" width="12.42578125" customWidth="1"/>
    <col min="1281" max="1281" width="11.42578125" customWidth="1"/>
    <col min="1282" max="1282" width="13.5703125" customWidth="1"/>
    <col min="1521" max="1521" width="23.140625" customWidth="1"/>
    <col min="1522" max="1522" width="42.85546875" customWidth="1"/>
    <col min="1524" max="1524" width="11.28515625" customWidth="1"/>
    <col min="1525" max="1525" width="12.85546875" customWidth="1"/>
    <col min="1526" max="1526" width="12.140625" customWidth="1"/>
    <col min="1527" max="1527" width="11.7109375" customWidth="1"/>
    <col min="1528" max="1528" width="11.42578125" customWidth="1"/>
    <col min="1529" max="1529" width="12.7109375" customWidth="1"/>
    <col min="1530" max="1530" width="4.140625" customWidth="1"/>
    <col min="1531" max="1531" width="35.5703125" customWidth="1"/>
    <col min="1532" max="1532" width="12.5703125" customWidth="1"/>
    <col min="1533" max="1533" width="12.28515625" customWidth="1"/>
    <col min="1534" max="1535" width="11.140625" customWidth="1"/>
    <col min="1536" max="1536" width="12.42578125" customWidth="1"/>
    <col min="1537" max="1537" width="11.42578125" customWidth="1"/>
    <col min="1538" max="1538" width="13.5703125" customWidth="1"/>
    <col min="1777" max="1777" width="23.140625" customWidth="1"/>
    <col min="1778" max="1778" width="42.85546875" customWidth="1"/>
    <col min="1780" max="1780" width="11.28515625" customWidth="1"/>
    <col min="1781" max="1781" width="12.85546875" customWidth="1"/>
    <col min="1782" max="1782" width="12.140625" customWidth="1"/>
    <col min="1783" max="1783" width="11.7109375" customWidth="1"/>
    <col min="1784" max="1784" width="11.42578125" customWidth="1"/>
    <col min="1785" max="1785" width="12.7109375" customWidth="1"/>
    <col min="1786" max="1786" width="4.140625" customWidth="1"/>
    <col min="1787" max="1787" width="35.5703125" customWidth="1"/>
    <col min="1788" max="1788" width="12.5703125" customWidth="1"/>
    <col min="1789" max="1789" width="12.28515625" customWidth="1"/>
    <col min="1790" max="1791" width="11.140625" customWidth="1"/>
    <col min="1792" max="1792" width="12.42578125" customWidth="1"/>
    <col min="1793" max="1793" width="11.42578125" customWidth="1"/>
    <col min="1794" max="1794" width="13.5703125" customWidth="1"/>
    <col min="2033" max="2033" width="23.140625" customWidth="1"/>
    <col min="2034" max="2034" width="42.85546875" customWidth="1"/>
    <col min="2036" max="2036" width="11.28515625" customWidth="1"/>
    <col min="2037" max="2037" width="12.85546875" customWidth="1"/>
    <col min="2038" max="2038" width="12.140625" customWidth="1"/>
    <col min="2039" max="2039" width="11.7109375" customWidth="1"/>
    <col min="2040" max="2040" width="11.42578125" customWidth="1"/>
    <col min="2041" max="2041" width="12.7109375" customWidth="1"/>
    <col min="2042" max="2042" width="4.140625" customWidth="1"/>
    <col min="2043" max="2043" width="35.5703125" customWidth="1"/>
    <col min="2044" max="2044" width="12.5703125" customWidth="1"/>
    <col min="2045" max="2045" width="12.28515625" customWidth="1"/>
    <col min="2046" max="2047" width="11.140625" customWidth="1"/>
    <col min="2048" max="2048" width="12.42578125" customWidth="1"/>
    <col min="2049" max="2049" width="11.42578125" customWidth="1"/>
    <col min="2050" max="2050" width="13.5703125" customWidth="1"/>
    <col min="2289" max="2289" width="23.140625" customWidth="1"/>
    <col min="2290" max="2290" width="42.85546875" customWidth="1"/>
    <col min="2292" max="2292" width="11.28515625" customWidth="1"/>
    <col min="2293" max="2293" width="12.85546875" customWidth="1"/>
    <col min="2294" max="2294" width="12.140625" customWidth="1"/>
    <col min="2295" max="2295" width="11.7109375" customWidth="1"/>
    <col min="2296" max="2296" width="11.42578125" customWidth="1"/>
    <col min="2297" max="2297" width="12.7109375" customWidth="1"/>
    <col min="2298" max="2298" width="4.140625" customWidth="1"/>
    <col min="2299" max="2299" width="35.5703125" customWidth="1"/>
    <col min="2300" max="2300" width="12.5703125" customWidth="1"/>
    <col min="2301" max="2301" width="12.28515625" customWidth="1"/>
    <col min="2302" max="2303" width="11.140625" customWidth="1"/>
    <col min="2304" max="2304" width="12.42578125" customWidth="1"/>
    <col min="2305" max="2305" width="11.42578125" customWidth="1"/>
    <col min="2306" max="2306" width="13.5703125" customWidth="1"/>
    <col min="2545" max="2545" width="23.140625" customWidth="1"/>
    <col min="2546" max="2546" width="42.85546875" customWidth="1"/>
    <col min="2548" max="2548" width="11.28515625" customWidth="1"/>
    <col min="2549" max="2549" width="12.85546875" customWidth="1"/>
    <col min="2550" max="2550" width="12.140625" customWidth="1"/>
    <col min="2551" max="2551" width="11.7109375" customWidth="1"/>
    <col min="2552" max="2552" width="11.42578125" customWidth="1"/>
    <col min="2553" max="2553" width="12.7109375" customWidth="1"/>
    <col min="2554" max="2554" width="4.140625" customWidth="1"/>
    <col min="2555" max="2555" width="35.5703125" customWidth="1"/>
    <col min="2556" max="2556" width="12.5703125" customWidth="1"/>
    <col min="2557" max="2557" width="12.28515625" customWidth="1"/>
    <col min="2558" max="2559" width="11.140625" customWidth="1"/>
    <col min="2560" max="2560" width="12.42578125" customWidth="1"/>
    <col min="2561" max="2561" width="11.42578125" customWidth="1"/>
    <col min="2562" max="2562" width="13.5703125" customWidth="1"/>
    <col min="2801" max="2801" width="23.140625" customWidth="1"/>
    <col min="2802" max="2802" width="42.85546875" customWidth="1"/>
    <col min="2804" max="2804" width="11.28515625" customWidth="1"/>
    <col min="2805" max="2805" width="12.85546875" customWidth="1"/>
    <col min="2806" max="2806" width="12.140625" customWidth="1"/>
    <col min="2807" max="2807" width="11.7109375" customWidth="1"/>
    <col min="2808" max="2808" width="11.42578125" customWidth="1"/>
    <col min="2809" max="2809" width="12.7109375" customWidth="1"/>
    <col min="2810" max="2810" width="4.140625" customWidth="1"/>
    <col min="2811" max="2811" width="35.5703125" customWidth="1"/>
    <col min="2812" max="2812" width="12.5703125" customWidth="1"/>
    <col min="2813" max="2813" width="12.28515625" customWidth="1"/>
    <col min="2814" max="2815" width="11.140625" customWidth="1"/>
    <col min="2816" max="2816" width="12.42578125" customWidth="1"/>
    <col min="2817" max="2817" width="11.42578125" customWidth="1"/>
    <col min="2818" max="2818" width="13.5703125" customWidth="1"/>
    <col min="3057" max="3057" width="23.140625" customWidth="1"/>
    <col min="3058" max="3058" width="42.85546875" customWidth="1"/>
    <col min="3060" max="3060" width="11.28515625" customWidth="1"/>
    <col min="3061" max="3061" width="12.85546875" customWidth="1"/>
    <col min="3062" max="3062" width="12.140625" customWidth="1"/>
    <col min="3063" max="3063" width="11.7109375" customWidth="1"/>
    <col min="3064" max="3064" width="11.42578125" customWidth="1"/>
    <col min="3065" max="3065" width="12.7109375" customWidth="1"/>
    <col min="3066" max="3066" width="4.140625" customWidth="1"/>
    <col min="3067" max="3067" width="35.5703125" customWidth="1"/>
    <col min="3068" max="3068" width="12.5703125" customWidth="1"/>
    <col min="3069" max="3069" width="12.28515625" customWidth="1"/>
    <col min="3070" max="3071" width="11.140625" customWidth="1"/>
    <col min="3072" max="3072" width="12.42578125" customWidth="1"/>
    <col min="3073" max="3073" width="11.42578125" customWidth="1"/>
    <col min="3074" max="3074" width="13.5703125" customWidth="1"/>
    <col min="3313" max="3313" width="23.140625" customWidth="1"/>
    <col min="3314" max="3314" width="42.85546875" customWidth="1"/>
    <col min="3316" max="3316" width="11.28515625" customWidth="1"/>
    <col min="3317" max="3317" width="12.85546875" customWidth="1"/>
    <col min="3318" max="3318" width="12.140625" customWidth="1"/>
    <col min="3319" max="3319" width="11.7109375" customWidth="1"/>
    <col min="3320" max="3320" width="11.42578125" customWidth="1"/>
    <col min="3321" max="3321" width="12.7109375" customWidth="1"/>
    <col min="3322" max="3322" width="4.140625" customWidth="1"/>
    <col min="3323" max="3323" width="35.5703125" customWidth="1"/>
    <col min="3324" max="3324" width="12.5703125" customWidth="1"/>
    <col min="3325" max="3325" width="12.28515625" customWidth="1"/>
    <col min="3326" max="3327" width="11.140625" customWidth="1"/>
    <col min="3328" max="3328" width="12.42578125" customWidth="1"/>
    <col min="3329" max="3329" width="11.42578125" customWidth="1"/>
    <col min="3330" max="3330" width="13.5703125" customWidth="1"/>
    <col min="3569" max="3569" width="23.140625" customWidth="1"/>
    <col min="3570" max="3570" width="42.85546875" customWidth="1"/>
    <col min="3572" max="3572" width="11.28515625" customWidth="1"/>
    <col min="3573" max="3573" width="12.85546875" customWidth="1"/>
    <col min="3574" max="3574" width="12.140625" customWidth="1"/>
    <col min="3575" max="3575" width="11.7109375" customWidth="1"/>
    <col min="3576" max="3576" width="11.42578125" customWidth="1"/>
    <col min="3577" max="3577" width="12.7109375" customWidth="1"/>
    <col min="3578" max="3578" width="4.140625" customWidth="1"/>
    <col min="3579" max="3579" width="35.5703125" customWidth="1"/>
    <col min="3580" max="3580" width="12.5703125" customWidth="1"/>
    <col min="3581" max="3581" width="12.28515625" customWidth="1"/>
    <col min="3582" max="3583" width="11.140625" customWidth="1"/>
    <col min="3584" max="3584" width="12.42578125" customWidth="1"/>
    <col min="3585" max="3585" width="11.42578125" customWidth="1"/>
    <col min="3586" max="3586" width="13.5703125" customWidth="1"/>
    <col min="3825" max="3825" width="23.140625" customWidth="1"/>
    <col min="3826" max="3826" width="42.85546875" customWidth="1"/>
    <col min="3828" max="3828" width="11.28515625" customWidth="1"/>
    <col min="3829" max="3829" width="12.85546875" customWidth="1"/>
    <col min="3830" max="3830" width="12.140625" customWidth="1"/>
    <col min="3831" max="3831" width="11.7109375" customWidth="1"/>
    <col min="3832" max="3832" width="11.42578125" customWidth="1"/>
    <col min="3833" max="3833" width="12.7109375" customWidth="1"/>
    <col min="3834" max="3834" width="4.140625" customWidth="1"/>
    <col min="3835" max="3835" width="35.5703125" customWidth="1"/>
    <col min="3836" max="3836" width="12.5703125" customWidth="1"/>
    <col min="3837" max="3837" width="12.28515625" customWidth="1"/>
    <col min="3838" max="3839" width="11.140625" customWidth="1"/>
    <col min="3840" max="3840" width="12.42578125" customWidth="1"/>
    <col min="3841" max="3841" width="11.42578125" customWidth="1"/>
    <col min="3842" max="3842" width="13.5703125" customWidth="1"/>
    <col min="4081" max="4081" width="23.140625" customWidth="1"/>
    <col min="4082" max="4082" width="42.85546875" customWidth="1"/>
    <col min="4084" max="4084" width="11.28515625" customWidth="1"/>
    <col min="4085" max="4085" width="12.85546875" customWidth="1"/>
    <col min="4086" max="4086" width="12.140625" customWidth="1"/>
    <col min="4087" max="4087" width="11.7109375" customWidth="1"/>
    <col min="4088" max="4088" width="11.42578125" customWidth="1"/>
    <col min="4089" max="4089" width="12.7109375" customWidth="1"/>
    <col min="4090" max="4090" width="4.140625" customWidth="1"/>
    <col min="4091" max="4091" width="35.5703125" customWidth="1"/>
    <col min="4092" max="4092" width="12.5703125" customWidth="1"/>
    <col min="4093" max="4093" width="12.28515625" customWidth="1"/>
    <col min="4094" max="4095" width="11.140625" customWidth="1"/>
    <col min="4096" max="4096" width="12.42578125" customWidth="1"/>
    <col min="4097" max="4097" width="11.42578125" customWidth="1"/>
    <col min="4098" max="4098" width="13.5703125" customWidth="1"/>
    <col min="4337" max="4337" width="23.140625" customWidth="1"/>
    <col min="4338" max="4338" width="42.85546875" customWidth="1"/>
    <col min="4340" max="4340" width="11.28515625" customWidth="1"/>
    <col min="4341" max="4341" width="12.85546875" customWidth="1"/>
    <col min="4342" max="4342" width="12.140625" customWidth="1"/>
    <col min="4343" max="4343" width="11.7109375" customWidth="1"/>
    <col min="4344" max="4344" width="11.42578125" customWidth="1"/>
    <col min="4345" max="4345" width="12.7109375" customWidth="1"/>
    <col min="4346" max="4346" width="4.140625" customWidth="1"/>
    <col min="4347" max="4347" width="35.5703125" customWidth="1"/>
    <col min="4348" max="4348" width="12.5703125" customWidth="1"/>
    <col min="4349" max="4349" width="12.28515625" customWidth="1"/>
    <col min="4350" max="4351" width="11.140625" customWidth="1"/>
    <col min="4352" max="4352" width="12.42578125" customWidth="1"/>
    <col min="4353" max="4353" width="11.42578125" customWidth="1"/>
    <col min="4354" max="4354" width="13.5703125" customWidth="1"/>
    <col min="4593" max="4593" width="23.140625" customWidth="1"/>
    <col min="4594" max="4594" width="42.85546875" customWidth="1"/>
    <col min="4596" max="4596" width="11.28515625" customWidth="1"/>
    <col min="4597" max="4597" width="12.85546875" customWidth="1"/>
    <col min="4598" max="4598" width="12.140625" customWidth="1"/>
    <col min="4599" max="4599" width="11.7109375" customWidth="1"/>
    <col min="4600" max="4600" width="11.42578125" customWidth="1"/>
    <col min="4601" max="4601" width="12.7109375" customWidth="1"/>
    <col min="4602" max="4602" width="4.140625" customWidth="1"/>
    <col min="4603" max="4603" width="35.5703125" customWidth="1"/>
    <col min="4604" max="4604" width="12.5703125" customWidth="1"/>
    <col min="4605" max="4605" width="12.28515625" customWidth="1"/>
    <col min="4606" max="4607" width="11.140625" customWidth="1"/>
    <col min="4608" max="4608" width="12.42578125" customWidth="1"/>
    <col min="4609" max="4609" width="11.42578125" customWidth="1"/>
    <col min="4610" max="4610" width="13.5703125" customWidth="1"/>
    <col min="4849" max="4849" width="23.140625" customWidth="1"/>
    <col min="4850" max="4850" width="42.85546875" customWidth="1"/>
    <col min="4852" max="4852" width="11.28515625" customWidth="1"/>
    <col min="4853" max="4853" width="12.85546875" customWidth="1"/>
    <col min="4854" max="4854" width="12.140625" customWidth="1"/>
    <col min="4855" max="4855" width="11.7109375" customWidth="1"/>
    <col min="4856" max="4856" width="11.42578125" customWidth="1"/>
    <col min="4857" max="4857" width="12.7109375" customWidth="1"/>
    <col min="4858" max="4858" width="4.140625" customWidth="1"/>
    <col min="4859" max="4859" width="35.5703125" customWidth="1"/>
    <col min="4860" max="4860" width="12.5703125" customWidth="1"/>
    <col min="4861" max="4861" width="12.28515625" customWidth="1"/>
    <col min="4862" max="4863" width="11.140625" customWidth="1"/>
    <col min="4864" max="4864" width="12.42578125" customWidth="1"/>
    <col min="4865" max="4865" width="11.42578125" customWidth="1"/>
    <col min="4866" max="4866" width="13.5703125" customWidth="1"/>
    <col min="5105" max="5105" width="23.140625" customWidth="1"/>
    <col min="5106" max="5106" width="42.85546875" customWidth="1"/>
    <col min="5108" max="5108" width="11.28515625" customWidth="1"/>
    <col min="5109" max="5109" width="12.85546875" customWidth="1"/>
    <col min="5110" max="5110" width="12.140625" customWidth="1"/>
    <col min="5111" max="5111" width="11.7109375" customWidth="1"/>
    <col min="5112" max="5112" width="11.42578125" customWidth="1"/>
    <col min="5113" max="5113" width="12.7109375" customWidth="1"/>
    <col min="5114" max="5114" width="4.140625" customWidth="1"/>
    <col min="5115" max="5115" width="35.5703125" customWidth="1"/>
    <col min="5116" max="5116" width="12.5703125" customWidth="1"/>
    <col min="5117" max="5117" width="12.28515625" customWidth="1"/>
    <col min="5118" max="5119" width="11.140625" customWidth="1"/>
    <col min="5120" max="5120" width="12.42578125" customWidth="1"/>
    <col min="5121" max="5121" width="11.42578125" customWidth="1"/>
    <col min="5122" max="5122" width="13.5703125" customWidth="1"/>
    <col min="5361" max="5361" width="23.140625" customWidth="1"/>
    <col min="5362" max="5362" width="42.85546875" customWidth="1"/>
    <col min="5364" max="5364" width="11.28515625" customWidth="1"/>
    <col min="5365" max="5365" width="12.85546875" customWidth="1"/>
    <col min="5366" max="5366" width="12.140625" customWidth="1"/>
    <col min="5367" max="5367" width="11.7109375" customWidth="1"/>
    <col min="5368" max="5368" width="11.42578125" customWidth="1"/>
    <col min="5369" max="5369" width="12.7109375" customWidth="1"/>
    <col min="5370" max="5370" width="4.140625" customWidth="1"/>
    <col min="5371" max="5371" width="35.5703125" customWidth="1"/>
    <col min="5372" max="5372" width="12.5703125" customWidth="1"/>
    <col min="5373" max="5373" width="12.28515625" customWidth="1"/>
    <col min="5374" max="5375" width="11.140625" customWidth="1"/>
    <col min="5376" max="5376" width="12.42578125" customWidth="1"/>
    <col min="5377" max="5377" width="11.42578125" customWidth="1"/>
    <col min="5378" max="5378" width="13.5703125" customWidth="1"/>
    <col min="5617" max="5617" width="23.140625" customWidth="1"/>
    <col min="5618" max="5618" width="42.85546875" customWidth="1"/>
    <col min="5620" max="5620" width="11.28515625" customWidth="1"/>
    <col min="5621" max="5621" width="12.85546875" customWidth="1"/>
    <col min="5622" max="5622" width="12.140625" customWidth="1"/>
    <col min="5623" max="5623" width="11.7109375" customWidth="1"/>
    <col min="5624" max="5624" width="11.42578125" customWidth="1"/>
    <col min="5625" max="5625" width="12.7109375" customWidth="1"/>
    <col min="5626" max="5626" width="4.140625" customWidth="1"/>
    <col min="5627" max="5627" width="35.5703125" customWidth="1"/>
    <col min="5628" max="5628" width="12.5703125" customWidth="1"/>
    <col min="5629" max="5629" width="12.28515625" customWidth="1"/>
    <col min="5630" max="5631" width="11.140625" customWidth="1"/>
    <col min="5632" max="5632" width="12.42578125" customWidth="1"/>
    <col min="5633" max="5633" width="11.42578125" customWidth="1"/>
    <col min="5634" max="5634" width="13.5703125" customWidth="1"/>
    <col min="5873" max="5873" width="23.140625" customWidth="1"/>
    <col min="5874" max="5874" width="42.85546875" customWidth="1"/>
    <col min="5876" max="5876" width="11.28515625" customWidth="1"/>
    <col min="5877" max="5877" width="12.85546875" customWidth="1"/>
    <col min="5878" max="5878" width="12.140625" customWidth="1"/>
    <col min="5879" max="5879" width="11.7109375" customWidth="1"/>
    <col min="5880" max="5880" width="11.42578125" customWidth="1"/>
    <col min="5881" max="5881" width="12.7109375" customWidth="1"/>
    <col min="5882" max="5882" width="4.140625" customWidth="1"/>
    <col min="5883" max="5883" width="35.5703125" customWidth="1"/>
    <col min="5884" max="5884" width="12.5703125" customWidth="1"/>
    <col min="5885" max="5885" width="12.28515625" customWidth="1"/>
    <col min="5886" max="5887" width="11.140625" customWidth="1"/>
    <col min="5888" max="5888" width="12.42578125" customWidth="1"/>
    <col min="5889" max="5889" width="11.42578125" customWidth="1"/>
    <col min="5890" max="5890" width="13.5703125" customWidth="1"/>
    <col min="6129" max="6129" width="23.140625" customWidth="1"/>
    <col min="6130" max="6130" width="42.85546875" customWidth="1"/>
    <col min="6132" max="6132" width="11.28515625" customWidth="1"/>
    <col min="6133" max="6133" width="12.85546875" customWidth="1"/>
    <col min="6134" max="6134" width="12.140625" customWidth="1"/>
    <col min="6135" max="6135" width="11.7109375" customWidth="1"/>
    <col min="6136" max="6136" width="11.42578125" customWidth="1"/>
    <col min="6137" max="6137" width="12.7109375" customWidth="1"/>
    <col min="6138" max="6138" width="4.140625" customWidth="1"/>
    <col min="6139" max="6139" width="35.5703125" customWidth="1"/>
    <col min="6140" max="6140" width="12.5703125" customWidth="1"/>
    <col min="6141" max="6141" width="12.28515625" customWidth="1"/>
    <col min="6142" max="6143" width="11.140625" customWidth="1"/>
    <col min="6144" max="6144" width="12.42578125" customWidth="1"/>
    <col min="6145" max="6145" width="11.42578125" customWidth="1"/>
    <col min="6146" max="6146" width="13.5703125" customWidth="1"/>
    <col min="6385" max="6385" width="23.140625" customWidth="1"/>
    <col min="6386" max="6386" width="42.85546875" customWidth="1"/>
    <col min="6388" max="6388" width="11.28515625" customWidth="1"/>
    <col min="6389" max="6389" width="12.85546875" customWidth="1"/>
    <col min="6390" max="6390" width="12.140625" customWidth="1"/>
    <col min="6391" max="6391" width="11.7109375" customWidth="1"/>
    <col min="6392" max="6392" width="11.42578125" customWidth="1"/>
    <col min="6393" max="6393" width="12.7109375" customWidth="1"/>
    <col min="6394" max="6394" width="4.140625" customWidth="1"/>
    <col min="6395" max="6395" width="35.5703125" customWidth="1"/>
    <col min="6396" max="6396" width="12.5703125" customWidth="1"/>
    <col min="6397" max="6397" width="12.28515625" customWidth="1"/>
    <col min="6398" max="6399" width="11.140625" customWidth="1"/>
    <col min="6400" max="6400" width="12.42578125" customWidth="1"/>
    <col min="6401" max="6401" width="11.42578125" customWidth="1"/>
    <col min="6402" max="6402" width="13.5703125" customWidth="1"/>
    <col min="6641" max="6641" width="23.140625" customWidth="1"/>
    <col min="6642" max="6642" width="42.85546875" customWidth="1"/>
    <col min="6644" max="6644" width="11.28515625" customWidth="1"/>
    <col min="6645" max="6645" width="12.85546875" customWidth="1"/>
    <col min="6646" max="6646" width="12.140625" customWidth="1"/>
    <col min="6647" max="6647" width="11.7109375" customWidth="1"/>
    <col min="6648" max="6648" width="11.42578125" customWidth="1"/>
    <col min="6649" max="6649" width="12.7109375" customWidth="1"/>
    <col min="6650" max="6650" width="4.140625" customWidth="1"/>
    <col min="6651" max="6651" width="35.5703125" customWidth="1"/>
    <col min="6652" max="6652" width="12.5703125" customWidth="1"/>
    <col min="6653" max="6653" width="12.28515625" customWidth="1"/>
    <col min="6654" max="6655" width="11.140625" customWidth="1"/>
    <col min="6656" max="6656" width="12.42578125" customWidth="1"/>
    <col min="6657" max="6657" width="11.42578125" customWidth="1"/>
    <col min="6658" max="6658" width="13.5703125" customWidth="1"/>
    <col min="6897" max="6897" width="23.140625" customWidth="1"/>
    <col min="6898" max="6898" width="42.85546875" customWidth="1"/>
    <col min="6900" max="6900" width="11.28515625" customWidth="1"/>
    <col min="6901" max="6901" width="12.85546875" customWidth="1"/>
    <col min="6902" max="6902" width="12.140625" customWidth="1"/>
    <col min="6903" max="6903" width="11.7109375" customWidth="1"/>
    <col min="6904" max="6904" width="11.42578125" customWidth="1"/>
    <col min="6905" max="6905" width="12.7109375" customWidth="1"/>
    <col min="6906" max="6906" width="4.140625" customWidth="1"/>
    <col min="6907" max="6907" width="35.5703125" customWidth="1"/>
    <col min="6908" max="6908" width="12.5703125" customWidth="1"/>
    <col min="6909" max="6909" width="12.28515625" customWidth="1"/>
    <col min="6910" max="6911" width="11.140625" customWidth="1"/>
    <col min="6912" max="6912" width="12.42578125" customWidth="1"/>
    <col min="6913" max="6913" width="11.42578125" customWidth="1"/>
    <col min="6914" max="6914" width="13.5703125" customWidth="1"/>
    <col min="7153" max="7153" width="23.140625" customWidth="1"/>
    <col min="7154" max="7154" width="42.85546875" customWidth="1"/>
    <col min="7156" max="7156" width="11.28515625" customWidth="1"/>
    <col min="7157" max="7157" width="12.85546875" customWidth="1"/>
    <col min="7158" max="7158" width="12.140625" customWidth="1"/>
    <col min="7159" max="7159" width="11.7109375" customWidth="1"/>
    <col min="7160" max="7160" width="11.42578125" customWidth="1"/>
    <col min="7161" max="7161" width="12.7109375" customWidth="1"/>
    <col min="7162" max="7162" width="4.140625" customWidth="1"/>
    <col min="7163" max="7163" width="35.5703125" customWidth="1"/>
    <col min="7164" max="7164" width="12.5703125" customWidth="1"/>
    <col min="7165" max="7165" width="12.28515625" customWidth="1"/>
    <col min="7166" max="7167" width="11.140625" customWidth="1"/>
    <col min="7168" max="7168" width="12.42578125" customWidth="1"/>
    <col min="7169" max="7169" width="11.42578125" customWidth="1"/>
    <col min="7170" max="7170" width="13.5703125" customWidth="1"/>
    <col min="7409" max="7409" width="23.140625" customWidth="1"/>
    <col min="7410" max="7410" width="42.85546875" customWidth="1"/>
    <col min="7412" max="7412" width="11.28515625" customWidth="1"/>
    <col min="7413" max="7413" width="12.85546875" customWidth="1"/>
    <col min="7414" max="7414" width="12.140625" customWidth="1"/>
    <col min="7415" max="7415" width="11.7109375" customWidth="1"/>
    <col min="7416" max="7416" width="11.42578125" customWidth="1"/>
    <col min="7417" max="7417" width="12.7109375" customWidth="1"/>
    <col min="7418" max="7418" width="4.140625" customWidth="1"/>
    <col min="7419" max="7419" width="35.5703125" customWidth="1"/>
    <col min="7420" max="7420" width="12.5703125" customWidth="1"/>
    <col min="7421" max="7421" width="12.28515625" customWidth="1"/>
    <col min="7422" max="7423" width="11.140625" customWidth="1"/>
    <col min="7424" max="7424" width="12.42578125" customWidth="1"/>
    <col min="7425" max="7425" width="11.42578125" customWidth="1"/>
    <col min="7426" max="7426" width="13.5703125" customWidth="1"/>
    <col min="7665" max="7665" width="23.140625" customWidth="1"/>
    <col min="7666" max="7666" width="42.85546875" customWidth="1"/>
    <col min="7668" max="7668" width="11.28515625" customWidth="1"/>
    <col min="7669" max="7669" width="12.85546875" customWidth="1"/>
    <col min="7670" max="7670" width="12.140625" customWidth="1"/>
    <col min="7671" max="7671" width="11.7109375" customWidth="1"/>
    <col min="7672" max="7672" width="11.42578125" customWidth="1"/>
    <col min="7673" max="7673" width="12.7109375" customWidth="1"/>
    <col min="7674" max="7674" width="4.140625" customWidth="1"/>
    <col min="7675" max="7675" width="35.5703125" customWidth="1"/>
    <col min="7676" max="7676" width="12.5703125" customWidth="1"/>
    <col min="7677" max="7677" width="12.28515625" customWidth="1"/>
    <col min="7678" max="7679" width="11.140625" customWidth="1"/>
    <col min="7680" max="7680" width="12.42578125" customWidth="1"/>
    <col min="7681" max="7681" width="11.42578125" customWidth="1"/>
    <col min="7682" max="7682" width="13.5703125" customWidth="1"/>
    <col min="7921" max="7921" width="23.140625" customWidth="1"/>
    <col min="7922" max="7922" width="42.85546875" customWidth="1"/>
    <col min="7924" max="7924" width="11.28515625" customWidth="1"/>
    <col min="7925" max="7925" width="12.85546875" customWidth="1"/>
    <col min="7926" max="7926" width="12.140625" customWidth="1"/>
    <col min="7927" max="7927" width="11.7109375" customWidth="1"/>
    <col min="7928" max="7928" width="11.42578125" customWidth="1"/>
    <col min="7929" max="7929" width="12.7109375" customWidth="1"/>
    <col min="7930" max="7930" width="4.140625" customWidth="1"/>
    <col min="7931" max="7931" width="35.5703125" customWidth="1"/>
    <col min="7932" max="7932" width="12.5703125" customWidth="1"/>
    <col min="7933" max="7933" width="12.28515625" customWidth="1"/>
    <col min="7934" max="7935" width="11.140625" customWidth="1"/>
    <col min="7936" max="7936" width="12.42578125" customWidth="1"/>
    <col min="7937" max="7937" width="11.42578125" customWidth="1"/>
    <col min="7938" max="7938" width="13.5703125" customWidth="1"/>
    <col min="8177" max="8177" width="23.140625" customWidth="1"/>
    <col min="8178" max="8178" width="42.85546875" customWidth="1"/>
    <col min="8180" max="8180" width="11.28515625" customWidth="1"/>
    <col min="8181" max="8181" width="12.85546875" customWidth="1"/>
    <col min="8182" max="8182" width="12.140625" customWidth="1"/>
    <col min="8183" max="8183" width="11.7109375" customWidth="1"/>
    <col min="8184" max="8184" width="11.42578125" customWidth="1"/>
    <col min="8185" max="8185" width="12.7109375" customWidth="1"/>
    <col min="8186" max="8186" width="4.140625" customWidth="1"/>
    <col min="8187" max="8187" width="35.5703125" customWidth="1"/>
    <col min="8188" max="8188" width="12.5703125" customWidth="1"/>
    <col min="8189" max="8189" width="12.28515625" customWidth="1"/>
    <col min="8190" max="8191" width="11.140625" customWidth="1"/>
    <col min="8192" max="8192" width="12.42578125" customWidth="1"/>
    <col min="8193" max="8193" width="11.42578125" customWidth="1"/>
    <col min="8194" max="8194" width="13.5703125" customWidth="1"/>
    <col min="8433" max="8433" width="23.140625" customWidth="1"/>
    <col min="8434" max="8434" width="42.85546875" customWidth="1"/>
    <col min="8436" max="8436" width="11.28515625" customWidth="1"/>
    <col min="8437" max="8437" width="12.85546875" customWidth="1"/>
    <col min="8438" max="8438" width="12.140625" customWidth="1"/>
    <col min="8439" max="8439" width="11.7109375" customWidth="1"/>
    <col min="8440" max="8440" width="11.42578125" customWidth="1"/>
    <col min="8441" max="8441" width="12.7109375" customWidth="1"/>
    <col min="8442" max="8442" width="4.140625" customWidth="1"/>
    <col min="8443" max="8443" width="35.5703125" customWidth="1"/>
    <col min="8444" max="8444" width="12.5703125" customWidth="1"/>
    <col min="8445" max="8445" width="12.28515625" customWidth="1"/>
    <col min="8446" max="8447" width="11.140625" customWidth="1"/>
    <col min="8448" max="8448" width="12.42578125" customWidth="1"/>
    <col min="8449" max="8449" width="11.42578125" customWidth="1"/>
    <col min="8450" max="8450" width="13.5703125" customWidth="1"/>
    <col min="8689" max="8689" width="23.140625" customWidth="1"/>
    <col min="8690" max="8690" width="42.85546875" customWidth="1"/>
    <col min="8692" max="8692" width="11.28515625" customWidth="1"/>
    <col min="8693" max="8693" width="12.85546875" customWidth="1"/>
    <col min="8694" max="8694" width="12.140625" customWidth="1"/>
    <col min="8695" max="8695" width="11.7109375" customWidth="1"/>
    <col min="8696" max="8696" width="11.42578125" customWidth="1"/>
    <col min="8697" max="8697" width="12.7109375" customWidth="1"/>
    <col min="8698" max="8698" width="4.140625" customWidth="1"/>
    <col min="8699" max="8699" width="35.5703125" customWidth="1"/>
    <col min="8700" max="8700" width="12.5703125" customWidth="1"/>
    <col min="8701" max="8701" width="12.28515625" customWidth="1"/>
    <col min="8702" max="8703" width="11.140625" customWidth="1"/>
    <col min="8704" max="8704" width="12.42578125" customWidth="1"/>
    <col min="8705" max="8705" width="11.42578125" customWidth="1"/>
    <col min="8706" max="8706" width="13.5703125" customWidth="1"/>
    <col min="8945" max="8945" width="23.140625" customWidth="1"/>
    <col min="8946" max="8946" width="42.85546875" customWidth="1"/>
    <col min="8948" max="8948" width="11.28515625" customWidth="1"/>
    <col min="8949" max="8949" width="12.85546875" customWidth="1"/>
    <col min="8950" max="8950" width="12.140625" customWidth="1"/>
    <col min="8951" max="8951" width="11.7109375" customWidth="1"/>
    <col min="8952" max="8952" width="11.42578125" customWidth="1"/>
    <col min="8953" max="8953" width="12.7109375" customWidth="1"/>
    <col min="8954" max="8954" width="4.140625" customWidth="1"/>
    <col min="8955" max="8955" width="35.5703125" customWidth="1"/>
    <col min="8956" max="8956" width="12.5703125" customWidth="1"/>
    <col min="8957" max="8957" width="12.28515625" customWidth="1"/>
    <col min="8958" max="8959" width="11.140625" customWidth="1"/>
    <col min="8960" max="8960" width="12.42578125" customWidth="1"/>
    <col min="8961" max="8961" width="11.42578125" customWidth="1"/>
    <col min="8962" max="8962" width="13.5703125" customWidth="1"/>
    <col min="9201" max="9201" width="23.140625" customWidth="1"/>
    <col min="9202" max="9202" width="42.85546875" customWidth="1"/>
    <col min="9204" max="9204" width="11.28515625" customWidth="1"/>
    <col min="9205" max="9205" width="12.85546875" customWidth="1"/>
    <col min="9206" max="9206" width="12.140625" customWidth="1"/>
    <col min="9207" max="9207" width="11.7109375" customWidth="1"/>
    <col min="9208" max="9208" width="11.42578125" customWidth="1"/>
    <col min="9209" max="9209" width="12.7109375" customWidth="1"/>
    <col min="9210" max="9210" width="4.140625" customWidth="1"/>
    <col min="9211" max="9211" width="35.5703125" customWidth="1"/>
    <col min="9212" max="9212" width="12.5703125" customWidth="1"/>
    <col min="9213" max="9213" width="12.28515625" customWidth="1"/>
    <col min="9214" max="9215" width="11.140625" customWidth="1"/>
    <col min="9216" max="9216" width="12.42578125" customWidth="1"/>
    <col min="9217" max="9217" width="11.42578125" customWidth="1"/>
    <col min="9218" max="9218" width="13.5703125" customWidth="1"/>
    <col min="9457" max="9457" width="23.140625" customWidth="1"/>
    <col min="9458" max="9458" width="42.85546875" customWidth="1"/>
    <col min="9460" max="9460" width="11.28515625" customWidth="1"/>
    <col min="9461" max="9461" width="12.85546875" customWidth="1"/>
    <col min="9462" max="9462" width="12.140625" customWidth="1"/>
    <col min="9463" max="9463" width="11.7109375" customWidth="1"/>
    <col min="9464" max="9464" width="11.42578125" customWidth="1"/>
    <col min="9465" max="9465" width="12.7109375" customWidth="1"/>
    <col min="9466" max="9466" width="4.140625" customWidth="1"/>
    <col min="9467" max="9467" width="35.5703125" customWidth="1"/>
    <col min="9468" max="9468" width="12.5703125" customWidth="1"/>
    <col min="9469" max="9469" width="12.28515625" customWidth="1"/>
    <col min="9470" max="9471" width="11.140625" customWidth="1"/>
    <col min="9472" max="9472" width="12.42578125" customWidth="1"/>
    <col min="9473" max="9473" width="11.42578125" customWidth="1"/>
    <col min="9474" max="9474" width="13.5703125" customWidth="1"/>
    <col min="9713" max="9713" width="23.140625" customWidth="1"/>
    <col min="9714" max="9714" width="42.85546875" customWidth="1"/>
    <col min="9716" max="9716" width="11.28515625" customWidth="1"/>
    <col min="9717" max="9717" width="12.85546875" customWidth="1"/>
    <col min="9718" max="9718" width="12.140625" customWidth="1"/>
    <col min="9719" max="9719" width="11.7109375" customWidth="1"/>
    <col min="9720" max="9720" width="11.42578125" customWidth="1"/>
    <col min="9721" max="9721" width="12.7109375" customWidth="1"/>
    <col min="9722" max="9722" width="4.140625" customWidth="1"/>
    <col min="9723" max="9723" width="35.5703125" customWidth="1"/>
    <col min="9724" max="9724" width="12.5703125" customWidth="1"/>
    <col min="9725" max="9725" width="12.28515625" customWidth="1"/>
    <col min="9726" max="9727" width="11.140625" customWidth="1"/>
    <col min="9728" max="9728" width="12.42578125" customWidth="1"/>
    <col min="9729" max="9729" width="11.42578125" customWidth="1"/>
    <col min="9730" max="9730" width="13.5703125" customWidth="1"/>
    <col min="9969" max="9969" width="23.140625" customWidth="1"/>
    <col min="9970" max="9970" width="42.85546875" customWidth="1"/>
    <col min="9972" max="9972" width="11.28515625" customWidth="1"/>
    <col min="9973" max="9973" width="12.85546875" customWidth="1"/>
    <col min="9974" max="9974" width="12.140625" customWidth="1"/>
    <col min="9975" max="9975" width="11.7109375" customWidth="1"/>
    <col min="9976" max="9976" width="11.42578125" customWidth="1"/>
    <col min="9977" max="9977" width="12.7109375" customWidth="1"/>
    <col min="9978" max="9978" width="4.140625" customWidth="1"/>
    <col min="9979" max="9979" width="35.5703125" customWidth="1"/>
    <col min="9980" max="9980" width="12.5703125" customWidth="1"/>
    <col min="9981" max="9981" width="12.28515625" customWidth="1"/>
    <col min="9982" max="9983" width="11.140625" customWidth="1"/>
    <col min="9984" max="9984" width="12.42578125" customWidth="1"/>
    <col min="9985" max="9985" width="11.42578125" customWidth="1"/>
    <col min="9986" max="9986" width="13.5703125" customWidth="1"/>
    <col min="10225" max="10225" width="23.140625" customWidth="1"/>
    <col min="10226" max="10226" width="42.85546875" customWidth="1"/>
    <col min="10228" max="10228" width="11.28515625" customWidth="1"/>
    <col min="10229" max="10229" width="12.85546875" customWidth="1"/>
    <col min="10230" max="10230" width="12.140625" customWidth="1"/>
    <col min="10231" max="10231" width="11.7109375" customWidth="1"/>
    <col min="10232" max="10232" width="11.42578125" customWidth="1"/>
    <col min="10233" max="10233" width="12.7109375" customWidth="1"/>
    <col min="10234" max="10234" width="4.140625" customWidth="1"/>
    <col min="10235" max="10235" width="35.5703125" customWidth="1"/>
    <col min="10236" max="10236" width="12.5703125" customWidth="1"/>
    <col min="10237" max="10237" width="12.28515625" customWidth="1"/>
    <col min="10238" max="10239" width="11.140625" customWidth="1"/>
    <col min="10240" max="10240" width="12.42578125" customWidth="1"/>
    <col min="10241" max="10241" width="11.42578125" customWidth="1"/>
    <col min="10242" max="10242" width="13.5703125" customWidth="1"/>
    <col min="10481" max="10481" width="23.140625" customWidth="1"/>
    <col min="10482" max="10482" width="42.85546875" customWidth="1"/>
    <col min="10484" max="10484" width="11.28515625" customWidth="1"/>
    <col min="10485" max="10485" width="12.85546875" customWidth="1"/>
    <col min="10486" max="10486" width="12.140625" customWidth="1"/>
    <col min="10487" max="10487" width="11.7109375" customWidth="1"/>
    <col min="10488" max="10488" width="11.42578125" customWidth="1"/>
    <col min="10489" max="10489" width="12.7109375" customWidth="1"/>
    <col min="10490" max="10490" width="4.140625" customWidth="1"/>
    <col min="10491" max="10491" width="35.5703125" customWidth="1"/>
    <col min="10492" max="10492" width="12.5703125" customWidth="1"/>
    <col min="10493" max="10493" width="12.28515625" customWidth="1"/>
    <col min="10494" max="10495" width="11.140625" customWidth="1"/>
    <col min="10496" max="10496" width="12.42578125" customWidth="1"/>
    <col min="10497" max="10497" width="11.42578125" customWidth="1"/>
    <col min="10498" max="10498" width="13.5703125" customWidth="1"/>
    <col min="10737" max="10737" width="23.140625" customWidth="1"/>
    <col min="10738" max="10738" width="42.85546875" customWidth="1"/>
    <col min="10740" max="10740" width="11.28515625" customWidth="1"/>
    <col min="10741" max="10741" width="12.85546875" customWidth="1"/>
    <col min="10742" max="10742" width="12.140625" customWidth="1"/>
    <col min="10743" max="10743" width="11.7109375" customWidth="1"/>
    <col min="10744" max="10744" width="11.42578125" customWidth="1"/>
    <col min="10745" max="10745" width="12.7109375" customWidth="1"/>
    <col min="10746" max="10746" width="4.140625" customWidth="1"/>
    <col min="10747" max="10747" width="35.5703125" customWidth="1"/>
    <col min="10748" max="10748" width="12.5703125" customWidth="1"/>
    <col min="10749" max="10749" width="12.28515625" customWidth="1"/>
    <col min="10750" max="10751" width="11.140625" customWidth="1"/>
    <col min="10752" max="10752" width="12.42578125" customWidth="1"/>
    <col min="10753" max="10753" width="11.42578125" customWidth="1"/>
    <col min="10754" max="10754" width="13.5703125" customWidth="1"/>
    <col min="10993" max="10993" width="23.140625" customWidth="1"/>
    <col min="10994" max="10994" width="42.85546875" customWidth="1"/>
    <col min="10996" max="10996" width="11.28515625" customWidth="1"/>
    <col min="10997" max="10997" width="12.85546875" customWidth="1"/>
    <col min="10998" max="10998" width="12.140625" customWidth="1"/>
    <col min="10999" max="10999" width="11.7109375" customWidth="1"/>
    <col min="11000" max="11000" width="11.42578125" customWidth="1"/>
    <col min="11001" max="11001" width="12.7109375" customWidth="1"/>
    <col min="11002" max="11002" width="4.140625" customWidth="1"/>
    <col min="11003" max="11003" width="35.5703125" customWidth="1"/>
    <col min="11004" max="11004" width="12.5703125" customWidth="1"/>
    <col min="11005" max="11005" width="12.28515625" customWidth="1"/>
    <col min="11006" max="11007" width="11.140625" customWidth="1"/>
    <col min="11008" max="11008" width="12.42578125" customWidth="1"/>
    <col min="11009" max="11009" width="11.42578125" customWidth="1"/>
    <col min="11010" max="11010" width="13.5703125" customWidth="1"/>
    <col min="11249" max="11249" width="23.140625" customWidth="1"/>
    <col min="11250" max="11250" width="42.85546875" customWidth="1"/>
    <col min="11252" max="11252" width="11.28515625" customWidth="1"/>
    <col min="11253" max="11253" width="12.85546875" customWidth="1"/>
    <col min="11254" max="11254" width="12.140625" customWidth="1"/>
    <col min="11255" max="11255" width="11.7109375" customWidth="1"/>
    <col min="11256" max="11256" width="11.42578125" customWidth="1"/>
    <col min="11257" max="11257" width="12.7109375" customWidth="1"/>
    <col min="11258" max="11258" width="4.140625" customWidth="1"/>
    <col min="11259" max="11259" width="35.5703125" customWidth="1"/>
    <col min="11260" max="11260" width="12.5703125" customWidth="1"/>
    <col min="11261" max="11261" width="12.28515625" customWidth="1"/>
    <col min="11262" max="11263" width="11.140625" customWidth="1"/>
    <col min="11264" max="11264" width="12.42578125" customWidth="1"/>
    <col min="11265" max="11265" width="11.42578125" customWidth="1"/>
    <col min="11266" max="11266" width="13.5703125" customWidth="1"/>
    <col min="11505" max="11505" width="23.140625" customWidth="1"/>
    <col min="11506" max="11506" width="42.85546875" customWidth="1"/>
    <col min="11508" max="11508" width="11.28515625" customWidth="1"/>
    <col min="11509" max="11509" width="12.85546875" customWidth="1"/>
    <col min="11510" max="11510" width="12.140625" customWidth="1"/>
    <col min="11511" max="11511" width="11.7109375" customWidth="1"/>
    <col min="11512" max="11512" width="11.42578125" customWidth="1"/>
    <col min="11513" max="11513" width="12.7109375" customWidth="1"/>
    <col min="11514" max="11514" width="4.140625" customWidth="1"/>
    <col min="11515" max="11515" width="35.5703125" customWidth="1"/>
    <col min="11516" max="11516" width="12.5703125" customWidth="1"/>
    <col min="11517" max="11517" width="12.28515625" customWidth="1"/>
    <col min="11518" max="11519" width="11.140625" customWidth="1"/>
    <col min="11520" max="11520" width="12.42578125" customWidth="1"/>
    <col min="11521" max="11521" width="11.42578125" customWidth="1"/>
    <col min="11522" max="11522" width="13.5703125" customWidth="1"/>
    <col min="11761" max="11761" width="23.140625" customWidth="1"/>
    <col min="11762" max="11762" width="42.85546875" customWidth="1"/>
    <col min="11764" max="11764" width="11.28515625" customWidth="1"/>
    <col min="11765" max="11765" width="12.85546875" customWidth="1"/>
    <col min="11766" max="11766" width="12.140625" customWidth="1"/>
    <col min="11767" max="11767" width="11.7109375" customWidth="1"/>
    <col min="11768" max="11768" width="11.42578125" customWidth="1"/>
    <col min="11769" max="11769" width="12.7109375" customWidth="1"/>
    <col min="11770" max="11770" width="4.140625" customWidth="1"/>
    <col min="11771" max="11771" width="35.5703125" customWidth="1"/>
    <col min="11772" max="11772" width="12.5703125" customWidth="1"/>
    <col min="11773" max="11773" width="12.28515625" customWidth="1"/>
    <col min="11774" max="11775" width="11.140625" customWidth="1"/>
    <col min="11776" max="11776" width="12.42578125" customWidth="1"/>
    <col min="11777" max="11777" width="11.42578125" customWidth="1"/>
    <col min="11778" max="11778" width="13.5703125" customWidth="1"/>
    <col min="12017" max="12017" width="23.140625" customWidth="1"/>
    <col min="12018" max="12018" width="42.85546875" customWidth="1"/>
    <col min="12020" max="12020" width="11.28515625" customWidth="1"/>
    <col min="12021" max="12021" width="12.85546875" customWidth="1"/>
    <col min="12022" max="12022" width="12.140625" customWidth="1"/>
    <col min="12023" max="12023" width="11.7109375" customWidth="1"/>
    <col min="12024" max="12024" width="11.42578125" customWidth="1"/>
    <col min="12025" max="12025" width="12.7109375" customWidth="1"/>
    <col min="12026" max="12026" width="4.140625" customWidth="1"/>
    <col min="12027" max="12027" width="35.5703125" customWidth="1"/>
    <col min="12028" max="12028" width="12.5703125" customWidth="1"/>
    <col min="12029" max="12029" width="12.28515625" customWidth="1"/>
    <col min="12030" max="12031" width="11.140625" customWidth="1"/>
    <col min="12032" max="12032" width="12.42578125" customWidth="1"/>
    <col min="12033" max="12033" width="11.42578125" customWidth="1"/>
    <col min="12034" max="12034" width="13.5703125" customWidth="1"/>
    <col min="12273" max="12273" width="23.140625" customWidth="1"/>
    <col min="12274" max="12274" width="42.85546875" customWidth="1"/>
    <col min="12276" max="12276" width="11.28515625" customWidth="1"/>
    <col min="12277" max="12277" width="12.85546875" customWidth="1"/>
    <col min="12278" max="12278" width="12.140625" customWidth="1"/>
    <col min="12279" max="12279" width="11.7109375" customWidth="1"/>
    <col min="12280" max="12280" width="11.42578125" customWidth="1"/>
    <col min="12281" max="12281" width="12.7109375" customWidth="1"/>
    <col min="12282" max="12282" width="4.140625" customWidth="1"/>
    <col min="12283" max="12283" width="35.5703125" customWidth="1"/>
    <col min="12284" max="12284" width="12.5703125" customWidth="1"/>
    <col min="12285" max="12285" width="12.28515625" customWidth="1"/>
    <col min="12286" max="12287" width="11.140625" customWidth="1"/>
    <col min="12288" max="12288" width="12.42578125" customWidth="1"/>
    <col min="12289" max="12289" width="11.42578125" customWidth="1"/>
    <col min="12290" max="12290" width="13.5703125" customWidth="1"/>
    <col min="12529" max="12529" width="23.140625" customWidth="1"/>
    <col min="12530" max="12530" width="42.85546875" customWidth="1"/>
    <col min="12532" max="12532" width="11.28515625" customWidth="1"/>
    <col min="12533" max="12533" width="12.85546875" customWidth="1"/>
    <col min="12534" max="12534" width="12.140625" customWidth="1"/>
    <col min="12535" max="12535" width="11.7109375" customWidth="1"/>
    <col min="12536" max="12536" width="11.42578125" customWidth="1"/>
    <col min="12537" max="12537" width="12.7109375" customWidth="1"/>
    <col min="12538" max="12538" width="4.140625" customWidth="1"/>
    <col min="12539" max="12539" width="35.5703125" customWidth="1"/>
    <col min="12540" max="12540" width="12.5703125" customWidth="1"/>
    <col min="12541" max="12541" width="12.28515625" customWidth="1"/>
    <col min="12542" max="12543" width="11.140625" customWidth="1"/>
    <col min="12544" max="12544" width="12.42578125" customWidth="1"/>
    <col min="12545" max="12545" width="11.42578125" customWidth="1"/>
    <col min="12546" max="12546" width="13.5703125" customWidth="1"/>
    <col min="12785" max="12785" width="23.140625" customWidth="1"/>
    <col min="12786" max="12786" width="42.85546875" customWidth="1"/>
    <col min="12788" max="12788" width="11.28515625" customWidth="1"/>
    <col min="12789" max="12789" width="12.85546875" customWidth="1"/>
    <col min="12790" max="12790" width="12.140625" customWidth="1"/>
    <col min="12791" max="12791" width="11.7109375" customWidth="1"/>
    <col min="12792" max="12792" width="11.42578125" customWidth="1"/>
    <col min="12793" max="12793" width="12.7109375" customWidth="1"/>
    <col min="12794" max="12794" width="4.140625" customWidth="1"/>
    <col min="12795" max="12795" width="35.5703125" customWidth="1"/>
    <col min="12796" max="12796" width="12.5703125" customWidth="1"/>
    <col min="12797" max="12797" width="12.28515625" customWidth="1"/>
    <col min="12798" max="12799" width="11.140625" customWidth="1"/>
    <col min="12800" max="12800" width="12.42578125" customWidth="1"/>
    <col min="12801" max="12801" width="11.42578125" customWidth="1"/>
    <col min="12802" max="12802" width="13.5703125" customWidth="1"/>
    <col min="13041" max="13041" width="23.140625" customWidth="1"/>
    <col min="13042" max="13042" width="42.85546875" customWidth="1"/>
    <col min="13044" max="13044" width="11.28515625" customWidth="1"/>
    <col min="13045" max="13045" width="12.85546875" customWidth="1"/>
    <col min="13046" max="13046" width="12.140625" customWidth="1"/>
    <col min="13047" max="13047" width="11.7109375" customWidth="1"/>
    <col min="13048" max="13048" width="11.42578125" customWidth="1"/>
    <col min="13049" max="13049" width="12.7109375" customWidth="1"/>
    <col min="13050" max="13050" width="4.140625" customWidth="1"/>
    <col min="13051" max="13051" width="35.5703125" customWidth="1"/>
    <col min="13052" max="13052" width="12.5703125" customWidth="1"/>
    <col min="13053" max="13053" width="12.28515625" customWidth="1"/>
    <col min="13054" max="13055" width="11.140625" customWidth="1"/>
    <col min="13056" max="13056" width="12.42578125" customWidth="1"/>
    <col min="13057" max="13057" width="11.42578125" customWidth="1"/>
    <col min="13058" max="13058" width="13.5703125" customWidth="1"/>
    <col min="13297" max="13297" width="23.140625" customWidth="1"/>
    <col min="13298" max="13298" width="42.85546875" customWidth="1"/>
    <col min="13300" max="13300" width="11.28515625" customWidth="1"/>
    <col min="13301" max="13301" width="12.85546875" customWidth="1"/>
    <col min="13302" max="13302" width="12.140625" customWidth="1"/>
    <col min="13303" max="13303" width="11.7109375" customWidth="1"/>
    <col min="13304" max="13304" width="11.42578125" customWidth="1"/>
    <col min="13305" max="13305" width="12.7109375" customWidth="1"/>
    <col min="13306" max="13306" width="4.140625" customWidth="1"/>
    <col min="13307" max="13307" width="35.5703125" customWidth="1"/>
    <col min="13308" max="13308" width="12.5703125" customWidth="1"/>
    <col min="13309" max="13309" width="12.28515625" customWidth="1"/>
    <col min="13310" max="13311" width="11.140625" customWidth="1"/>
    <col min="13312" max="13312" width="12.42578125" customWidth="1"/>
    <col min="13313" max="13313" width="11.42578125" customWidth="1"/>
    <col min="13314" max="13314" width="13.5703125" customWidth="1"/>
    <col min="13553" max="13553" width="23.140625" customWidth="1"/>
    <col min="13554" max="13554" width="42.85546875" customWidth="1"/>
    <col min="13556" max="13556" width="11.28515625" customWidth="1"/>
    <col min="13557" max="13557" width="12.85546875" customWidth="1"/>
    <col min="13558" max="13558" width="12.140625" customWidth="1"/>
    <col min="13559" max="13559" width="11.7109375" customWidth="1"/>
    <col min="13560" max="13560" width="11.42578125" customWidth="1"/>
    <col min="13561" max="13561" width="12.7109375" customWidth="1"/>
    <col min="13562" max="13562" width="4.140625" customWidth="1"/>
    <col min="13563" max="13563" width="35.5703125" customWidth="1"/>
    <col min="13564" max="13564" width="12.5703125" customWidth="1"/>
    <col min="13565" max="13565" width="12.28515625" customWidth="1"/>
    <col min="13566" max="13567" width="11.140625" customWidth="1"/>
    <col min="13568" max="13568" width="12.42578125" customWidth="1"/>
    <col min="13569" max="13569" width="11.42578125" customWidth="1"/>
    <col min="13570" max="13570" width="13.5703125" customWidth="1"/>
    <col min="13809" max="13809" width="23.140625" customWidth="1"/>
    <col min="13810" max="13810" width="42.85546875" customWidth="1"/>
    <col min="13812" max="13812" width="11.28515625" customWidth="1"/>
    <col min="13813" max="13813" width="12.85546875" customWidth="1"/>
    <col min="13814" max="13814" width="12.140625" customWidth="1"/>
    <col min="13815" max="13815" width="11.7109375" customWidth="1"/>
    <col min="13816" max="13816" width="11.42578125" customWidth="1"/>
    <col min="13817" max="13817" width="12.7109375" customWidth="1"/>
    <col min="13818" max="13818" width="4.140625" customWidth="1"/>
    <col min="13819" max="13819" width="35.5703125" customWidth="1"/>
    <col min="13820" max="13820" width="12.5703125" customWidth="1"/>
    <col min="13821" max="13821" width="12.28515625" customWidth="1"/>
    <col min="13822" max="13823" width="11.140625" customWidth="1"/>
    <col min="13824" max="13824" width="12.42578125" customWidth="1"/>
    <col min="13825" max="13825" width="11.42578125" customWidth="1"/>
    <col min="13826" max="13826" width="13.5703125" customWidth="1"/>
    <col min="14065" max="14065" width="23.140625" customWidth="1"/>
    <col min="14066" max="14066" width="42.85546875" customWidth="1"/>
    <col min="14068" max="14068" width="11.28515625" customWidth="1"/>
    <col min="14069" max="14069" width="12.85546875" customWidth="1"/>
    <col min="14070" max="14070" width="12.140625" customWidth="1"/>
    <col min="14071" max="14071" width="11.7109375" customWidth="1"/>
    <col min="14072" max="14072" width="11.42578125" customWidth="1"/>
    <col min="14073" max="14073" width="12.7109375" customWidth="1"/>
    <col min="14074" max="14074" width="4.140625" customWidth="1"/>
    <col min="14075" max="14075" width="35.5703125" customWidth="1"/>
    <col min="14076" max="14076" width="12.5703125" customWidth="1"/>
    <col min="14077" max="14077" width="12.28515625" customWidth="1"/>
    <col min="14078" max="14079" width="11.140625" customWidth="1"/>
    <col min="14080" max="14080" width="12.42578125" customWidth="1"/>
    <col min="14081" max="14081" width="11.42578125" customWidth="1"/>
    <col min="14082" max="14082" width="13.5703125" customWidth="1"/>
    <col min="14321" max="14321" width="23.140625" customWidth="1"/>
    <col min="14322" max="14322" width="42.85546875" customWidth="1"/>
    <col min="14324" max="14324" width="11.28515625" customWidth="1"/>
    <col min="14325" max="14325" width="12.85546875" customWidth="1"/>
    <col min="14326" max="14326" width="12.140625" customWidth="1"/>
    <col min="14327" max="14327" width="11.7109375" customWidth="1"/>
    <col min="14328" max="14328" width="11.42578125" customWidth="1"/>
    <col min="14329" max="14329" width="12.7109375" customWidth="1"/>
    <col min="14330" max="14330" width="4.140625" customWidth="1"/>
    <col min="14331" max="14331" width="35.5703125" customWidth="1"/>
    <col min="14332" max="14332" width="12.5703125" customWidth="1"/>
    <col min="14333" max="14333" width="12.28515625" customWidth="1"/>
    <col min="14334" max="14335" width="11.140625" customWidth="1"/>
    <col min="14336" max="14336" width="12.42578125" customWidth="1"/>
    <col min="14337" max="14337" width="11.42578125" customWidth="1"/>
    <col min="14338" max="14338" width="13.5703125" customWidth="1"/>
    <col min="14577" max="14577" width="23.140625" customWidth="1"/>
    <col min="14578" max="14578" width="42.85546875" customWidth="1"/>
    <col min="14580" max="14580" width="11.28515625" customWidth="1"/>
    <col min="14581" max="14581" width="12.85546875" customWidth="1"/>
    <col min="14582" max="14582" width="12.140625" customWidth="1"/>
    <col min="14583" max="14583" width="11.7109375" customWidth="1"/>
    <col min="14584" max="14584" width="11.42578125" customWidth="1"/>
    <col min="14585" max="14585" width="12.7109375" customWidth="1"/>
    <col min="14586" max="14586" width="4.140625" customWidth="1"/>
    <col min="14587" max="14587" width="35.5703125" customWidth="1"/>
    <col min="14588" max="14588" width="12.5703125" customWidth="1"/>
    <col min="14589" max="14589" width="12.28515625" customWidth="1"/>
    <col min="14590" max="14591" width="11.140625" customWidth="1"/>
    <col min="14592" max="14592" width="12.42578125" customWidth="1"/>
    <col min="14593" max="14593" width="11.42578125" customWidth="1"/>
    <col min="14594" max="14594" width="13.5703125" customWidth="1"/>
    <col min="14833" max="14833" width="23.140625" customWidth="1"/>
    <col min="14834" max="14834" width="42.85546875" customWidth="1"/>
    <col min="14836" max="14836" width="11.28515625" customWidth="1"/>
    <col min="14837" max="14837" width="12.85546875" customWidth="1"/>
    <col min="14838" max="14838" width="12.140625" customWidth="1"/>
    <col min="14839" max="14839" width="11.7109375" customWidth="1"/>
    <col min="14840" max="14840" width="11.42578125" customWidth="1"/>
    <col min="14841" max="14841" width="12.7109375" customWidth="1"/>
    <col min="14842" max="14842" width="4.140625" customWidth="1"/>
    <col min="14843" max="14843" width="35.5703125" customWidth="1"/>
    <col min="14844" max="14844" width="12.5703125" customWidth="1"/>
    <col min="14845" max="14845" width="12.28515625" customWidth="1"/>
    <col min="14846" max="14847" width="11.140625" customWidth="1"/>
    <col min="14848" max="14848" width="12.42578125" customWidth="1"/>
    <col min="14849" max="14849" width="11.42578125" customWidth="1"/>
    <col min="14850" max="14850" width="13.5703125" customWidth="1"/>
    <col min="15089" max="15089" width="23.140625" customWidth="1"/>
    <col min="15090" max="15090" width="42.85546875" customWidth="1"/>
    <col min="15092" max="15092" width="11.28515625" customWidth="1"/>
    <col min="15093" max="15093" width="12.85546875" customWidth="1"/>
    <col min="15094" max="15094" width="12.140625" customWidth="1"/>
    <col min="15095" max="15095" width="11.7109375" customWidth="1"/>
    <col min="15096" max="15096" width="11.42578125" customWidth="1"/>
    <col min="15097" max="15097" width="12.7109375" customWidth="1"/>
    <col min="15098" max="15098" width="4.140625" customWidth="1"/>
    <col min="15099" max="15099" width="35.5703125" customWidth="1"/>
    <col min="15100" max="15100" width="12.5703125" customWidth="1"/>
    <col min="15101" max="15101" width="12.28515625" customWidth="1"/>
    <col min="15102" max="15103" width="11.140625" customWidth="1"/>
    <col min="15104" max="15104" width="12.42578125" customWidth="1"/>
    <col min="15105" max="15105" width="11.42578125" customWidth="1"/>
    <col min="15106" max="15106" width="13.5703125" customWidth="1"/>
    <col min="15345" max="15345" width="23.140625" customWidth="1"/>
    <col min="15346" max="15346" width="42.85546875" customWidth="1"/>
    <col min="15348" max="15348" width="11.28515625" customWidth="1"/>
    <col min="15349" max="15349" width="12.85546875" customWidth="1"/>
    <col min="15350" max="15350" width="12.140625" customWidth="1"/>
    <col min="15351" max="15351" width="11.7109375" customWidth="1"/>
    <col min="15352" max="15352" width="11.42578125" customWidth="1"/>
    <col min="15353" max="15353" width="12.7109375" customWidth="1"/>
    <col min="15354" max="15354" width="4.140625" customWidth="1"/>
    <col min="15355" max="15355" width="35.5703125" customWidth="1"/>
    <col min="15356" max="15356" width="12.5703125" customWidth="1"/>
    <col min="15357" max="15357" width="12.28515625" customWidth="1"/>
    <col min="15358" max="15359" width="11.140625" customWidth="1"/>
    <col min="15360" max="15360" width="12.42578125" customWidth="1"/>
    <col min="15361" max="15361" width="11.42578125" customWidth="1"/>
    <col min="15362" max="15362" width="13.5703125" customWidth="1"/>
    <col min="15601" max="15601" width="23.140625" customWidth="1"/>
    <col min="15602" max="15602" width="42.85546875" customWidth="1"/>
    <col min="15604" max="15604" width="11.28515625" customWidth="1"/>
    <col min="15605" max="15605" width="12.85546875" customWidth="1"/>
    <col min="15606" max="15606" width="12.140625" customWidth="1"/>
    <col min="15607" max="15607" width="11.7109375" customWidth="1"/>
    <col min="15608" max="15608" width="11.42578125" customWidth="1"/>
    <col min="15609" max="15609" width="12.7109375" customWidth="1"/>
    <col min="15610" max="15610" width="4.140625" customWidth="1"/>
    <col min="15611" max="15611" width="35.5703125" customWidth="1"/>
    <col min="15612" max="15612" width="12.5703125" customWidth="1"/>
    <col min="15613" max="15613" width="12.28515625" customWidth="1"/>
    <col min="15614" max="15615" width="11.140625" customWidth="1"/>
    <col min="15616" max="15616" width="12.42578125" customWidth="1"/>
    <col min="15617" max="15617" width="11.42578125" customWidth="1"/>
    <col min="15618" max="15618" width="13.5703125" customWidth="1"/>
    <col min="15857" max="15857" width="23.140625" customWidth="1"/>
    <col min="15858" max="15858" width="42.85546875" customWidth="1"/>
    <col min="15860" max="15860" width="11.28515625" customWidth="1"/>
    <col min="15861" max="15861" width="12.85546875" customWidth="1"/>
    <col min="15862" max="15862" width="12.140625" customWidth="1"/>
    <col min="15863" max="15863" width="11.7109375" customWidth="1"/>
    <col min="15864" max="15864" width="11.42578125" customWidth="1"/>
    <col min="15865" max="15865" width="12.7109375" customWidth="1"/>
    <col min="15866" max="15866" width="4.140625" customWidth="1"/>
    <col min="15867" max="15867" width="35.5703125" customWidth="1"/>
    <col min="15868" max="15868" width="12.5703125" customWidth="1"/>
    <col min="15869" max="15869" width="12.28515625" customWidth="1"/>
    <col min="15870" max="15871" width="11.140625" customWidth="1"/>
    <col min="15872" max="15872" width="12.42578125" customWidth="1"/>
    <col min="15873" max="15873" width="11.42578125" customWidth="1"/>
    <col min="15874" max="15874" width="13.5703125" customWidth="1"/>
    <col min="16113" max="16113" width="23.140625" customWidth="1"/>
    <col min="16114" max="16114" width="42.85546875" customWidth="1"/>
    <col min="16116" max="16116" width="11.28515625" customWidth="1"/>
    <col min="16117" max="16117" width="12.85546875" customWidth="1"/>
    <col min="16118" max="16118" width="12.140625" customWidth="1"/>
    <col min="16119" max="16119" width="11.7109375" customWidth="1"/>
    <col min="16120" max="16120" width="11.42578125" customWidth="1"/>
    <col min="16121" max="16121" width="12.7109375" customWidth="1"/>
    <col min="16122" max="16122" width="4.140625" customWidth="1"/>
    <col min="16123" max="16123" width="35.5703125" customWidth="1"/>
    <col min="16124" max="16124" width="12.5703125" customWidth="1"/>
    <col min="16125" max="16125" width="12.28515625" customWidth="1"/>
    <col min="16126" max="16127" width="11.140625" customWidth="1"/>
    <col min="16128" max="16128" width="12.42578125" customWidth="1"/>
    <col min="16129" max="16129" width="11.42578125" customWidth="1"/>
    <col min="16130" max="16130" width="13.5703125" customWidth="1"/>
  </cols>
  <sheetData>
    <row r="2" spans="1:9" ht="18.75" x14ac:dyDescent="0.3">
      <c r="A2" s="1"/>
      <c r="B2" s="2" t="s">
        <v>0</v>
      </c>
      <c r="C2" s="1"/>
      <c r="D2" s="1"/>
      <c r="E2" s="1"/>
      <c r="F2" s="1"/>
      <c r="G2" s="3"/>
      <c r="H2" s="3"/>
      <c r="I2" s="171"/>
    </row>
    <row r="3" spans="1:9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171"/>
    </row>
    <row r="4" spans="1:9" ht="18.75" x14ac:dyDescent="0.3">
      <c r="A4" s="2" t="s">
        <v>3</v>
      </c>
      <c r="B4" s="2"/>
      <c r="C4" s="2"/>
      <c r="D4" s="2"/>
      <c r="E4" s="2"/>
      <c r="F4" s="2"/>
      <c r="G4" s="3"/>
      <c r="H4" s="3"/>
      <c r="I4" s="171"/>
    </row>
    <row r="5" spans="1:9" ht="18.75" x14ac:dyDescent="0.3">
      <c r="A5" s="2" t="s">
        <v>188</v>
      </c>
      <c r="B5" s="2"/>
      <c r="C5" s="2"/>
      <c r="D5" s="2"/>
      <c r="E5" s="2"/>
      <c r="F5" s="2"/>
      <c r="G5" s="3"/>
      <c r="H5" s="3"/>
      <c r="I5" s="171"/>
    </row>
    <row r="6" spans="1:9" ht="18.75" x14ac:dyDescent="0.3">
      <c r="A6" s="2" t="s">
        <v>125</v>
      </c>
      <c r="B6" s="2"/>
      <c r="C6" s="2"/>
      <c r="D6" s="2"/>
      <c r="E6" s="2"/>
      <c r="F6" s="2"/>
      <c r="G6" s="3"/>
      <c r="H6" s="3"/>
      <c r="I6" s="171"/>
    </row>
    <row r="7" spans="1:9" ht="15.75" x14ac:dyDescent="0.25">
      <c r="A7" s="5"/>
      <c r="B7" s="5" t="s">
        <v>4</v>
      </c>
      <c r="C7" s="5"/>
      <c r="D7" s="5"/>
      <c r="E7" s="5"/>
      <c r="F7" s="5"/>
      <c r="G7" s="3"/>
      <c r="H7" s="3"/>
      <c r="I7" s="172"/>
    </row>
    <row r="8" spans="1:9" ht="16.5" thickBot="1" x14ac:dyDescent="0.3">
      <c r="A8" s="5" t="s">
        <v>4</v>
      </c>
      <c r="B8" s="5"/>
      <c r="C8" s="5"/>
      <c r="D8" s="5"/>
      <c r="E8" s="5"/>
      <c r="F8" s="5"/>
      <c r="G8" s="3"/>
      <c r="H8" s="3"/>
      <c r="I8" s="171"/>
    </row>
    <row r="9" spans="1:9" x14ac:dyDescent="0.25">
      <c r="A9" s="6" t="s">
        <v>6</v>
      </c>
      <c r="B9" s="7"/>
      <c r="C9" s="8"/>
      <c r="D9" s="8"/>
      <c r="E9" s="8"/>
      <c r="F9" s="8"/>
      <c r="G9" s="8"/>
      <c r="H9" s="9"/>
      <c r="I9" s="173"/>
    </row>
    <row r="10" spans="1:9" x14ac:dyDescent="0.25">
      <c r="A10" s="11" t="s">
        <v>7</v>
      </c>
      <c r="B10" s="12">
        <v>9554.7000000000007</v>
      </c>
      <c r="C10" s="13"/>
      <c r="D10" s="13"/>
      <c r="E10" s="13"/>
      <c r="F10" s="13"/>
      <c r="G10" s="13"/>
      <c r="H10" s="14"/>
      <c r="I10" s="173"/>
    </row>
    <row r="11" spans="1:9" x14ac:dyDescent="0.25">
      <c r="A11" s="15" t="s">
        <v>11</v>
      </c>
      <c r="B11" s="16" t="s">
        <v>12</v>
      </c>
      <c r="C11" s="17"/>
      <c r="D11" s="17"/>
      <c r="E11" s="17"/>
      <c r="F11" s="17"/>
      <c r="G11" s="17"/>
      <c r="H11" s="18"/>
      <c r="I11" s="173"/>
    </row>
    <row r="12" spans="1:9" x14ac:dyDescent="0.25">
      <c r="A12" s="19" t="s">
        <v>20</v>
      </c>
      <c r="B12" s="12">
        <v>9554.7000000000007</v>
      </c>
      <c r="C12" s="13"/>
      <c r="D12" s="13"/>
      <c r="E12" s="13"/>
      <c r="F12" s="13"/>
      <c r="G12" s="13"/>
      <c r="H12" s="14"/>
      <c r="I12" s="173"/>
    </row>
    <row r="13" spans="1:9" ht="15.75" thickBot="1" x14ac:dyDescent="0.3">
      <c r="A13" s="21" t="s">
        <v>22</v>
      </c>
      <c r="B13" s="22">
        <v>0</v>
      </c>
      <c r="C13" s="23"/>
      <c r="D13" s="23"/>
      <c r="E13" s="23"/>
      <c r="F13" s="23"/>
      <c r="G13" s="23"/>
      <c r="H13" s="24"/>
      <c r="I13" s="173"/>
    </row>
    <row r="14" spans="1:9" x14ac:dyDescent="0.25">
      <c r="A14" s="74"/>
      <c r="B14" s="74"/>
      <c r="C14" s="75" t="s">
        <v>25</v>
      </c>
      <c r="D14" s="76"/>
      <c r="E14" s="75" t="s">
        <v>26</v>
      </c>
      <c r="F14" s="76"/>
      <c r="G14" s="75" t="s">
        <v>27</v>
      </c>
      <c r="H14" s="76"/>
      <c r="I14" s="174"/>
    </row>
    <row r="15" spans="1:9" x14ac:dyDescent="0.25">
      <c r="A15" s="25" t="s">
        <v>29</v>
      </c>
      <c r="B15" s="27" t="s">
        <v>30</v>
      </c>
      <c r="C15" s="28" t="s">
        <v>31</v>
      </c>
      <c r="D15" s="29" t="s">
        <v>32</v>
      </c>
      <c r="E15" s="28" t="s">
        <v>31</v>
      </c>
      <c r="F15" s="29" t="s">
        <v>32</v>
      </c>
      <c r="G15" s="28" t="s">
        <v>31</v>
      </c>
      <c r="H15" s="29" t="s">
        <v>32</v>
      </c>
      <c r="I15" s="174"/>
    </row>
    <row r="16" spans="1:9" x14ac:dyDescent="0.25">
      <c r="A16" s="25" t="s">
        <v>33</v>
      </c>
      <c r="B16" s="25"/>
      <c r="C16" s="28" t="s">
        <v>34</v>
      </c>
      <c r="D16" s="29" t="s">
        <v>35</v>
      </c>
      <c r="E16" s="28" t="s">
        <v>34</v>
      </c>
      <c r="F16" s="29" t="s">
        <v>36</v>
      </c>
      <c r="G16" s="28" t="s">
        <v>34</v>
      </c>
      <c r="H16" s="29" t="s">
        <v>36</v>
      </c>
      <c r="I16" s="173"/>
    </row>
    <row r="17" spans="1:9" x14ac:dyDescent="0.25">
      <c r="A17" s="25"/>
      <c r="B17" s="25"/>
      <c r="C17" s="11"/>
      <c r="D17" s="29" t="s">
        <v>37</v>
      </c>
      <c r="E17" s="11"/>
      <c r="F17" s="29" t="s">
        <v>37</v>
      </c>
      <c r="G17" s="11"/>
      <c r="H17" s="29" t="s">
        <v>37</v>
      </c>
      <c r="I17" s="173"/>
    </row>
    <row r="18" spans="1:9" x14ac:dyDescent="0.25">
      <c r="A18" s="31"/>
      <c r="B18" s="31"/>
      <c r="C18" s="32" t="s">
        <v>24</v>
      </c>
      <c r="D18" s="26" t="s">
        <v>23</v>
      </c>
      <c r="E18" s="32" t="s">
        <v>24</v>
      </c>
      <c r="F18" s="26" t="s">
        <v>23</v>
      </c>
      <c r="G18" s="32" t="s">
        <v>24</v>
      </c>
      <c r="H18" s="26" t="s">
        <v>23</v>
      </c>
      <c r="I18" s="173"/>
    </row>
    <row r="19" spans="1:9" ht="16.5" customHeight="1" x14ac:dyDescent="0.25">
      <c r="A19" s="78" t="s">
        <v>38</v>
      </c>
      <c r="B19" s="27" t="s">
        <v>39</v>
      </c>
      <c r="C19" s="70">
        <f>D19*5*9554.7</f>
        <v>124211.1</v>
      </c>
      <c r="D19" s="34">
        <v>2.6</v>
      </c>
      <c r="E19" s="70">
        <f>F19*5*9554.7</f>
        <v>124211.1</v>
      </c>
      <c r="F19" s="34">
        <v>2.6</v>
      </c>
      <c r="G19" s="70">
        <f>C19-E19</f>
        <v>0</v>
      </c>
      <c r="H19" s="34">
        <f>D19-F19</f>
        <v>0</v>
      </c>
      <c r="I19" s="175"/>
    </row>
    <row r="20" spans="1:9" ht="16.5" customHeight="1" x14ac:dyDescent="0.25">
      <c r="A20" s="78" t="s">
        <v>40</v>
      </c>
      <c r="B20" s="27" t="s">
        <v>41</v>
      </c>
      <c r="C20" s="28"/>
      <c r="D20" s="29"/>
      <c r="E20" s="28"/>
      <c r="F20" s="29"/>
      <c r="G20" s="28"/>
      <c r="H20" s="29"/>
      <c r="I20" s="173"/>
    </row>
    <row r="21" spans="1:9" ht="16.5" customHeight="1" x14ac:dyDescent="0.25">
      <c r="A21" s="78" t="s">
        <v>42</v>
      </c>
      <c r="B21" s="27" t="s">
        <v>43</v>
      </c>
      <c r="C21" s="28"/>
      <c r="D21" s="29"/>
      <c r="E21" s="28"/>
      <c r="F21" s="29"/>
      <c r="G21" s="28"/>
      <c r="H21" s="29"/>
      <c r="I21" s="173"/>
    </row>
    <row r="22" spans="1:9" ht="16.5" customHeight="1" x14ac:dyDescent="0.25">
      <c r="A22" s="78" t="s">
        <v>44</v>
      </c>
      <c r="B22" s="27" t="s">
        <v>45</v>
      </c>
      <c r="C22" s="28"/>
      <c r="D22" s="29"/>
      <c r="E22" s="28"/>
      <c r="F22" s="29"/>
      <c r="G22" s="28"/>
      <c r="H22" s="29"/>
      <c r="I22" s="173"/>
    </row>
    <row r="23" spans="1:9" ht="16.5" customHeight="1" x14ac:dyDescent="0.25">
      <c r="A23" s="25" t="s">
        <v>46</v>
      </c>
      <c r="B23" s="27" t="s">
        <v>163</v>
      </c>
      <c r="C23" s="28"/>
      <c r="D23" s="29"/>
      <c r="E23" s="28"/>
      <c r="F23" s="29"/>
      <c r="G23" s="28"/>
      <c r="H23" s="29"/>
      <c r="I23" s="173"/>
    </row>
    <row r="24" spans="1:9" ht="16.5" customHeight="1" x14ac:dyDescent="0.25">
      <c r="A24" s="25" t="s">
        <v>47</v>
      </c>
      <c r="B24" s="27" t="s">
        <v>48</v>
      </c>
      <c r="C24" s="28"/>
      <c r="D24" s="29"/>
      <c r="E24" s="28"/>
      <c r="F24" s="29"/>
      <c r="G24" s="28"/>
      <c r="H24" s="29"/>
      <c r="I24" s="173"/>
    </row>
    <row r="25" spans="1:9" ht="15.75" customHeight="1" x14ac:dyDescent="0.25">
      <c r="A25" s="25" t="s">
        <v>49</v>
      </c>
      <c r="B25" s="27" t="s">
        <v>50</v>
      </c>
      <c r="C25" s="28"/>
      <c r="D25" s="29"/>
      <c r="E25" s="28"/>
      <c r="F25" s="29"/>
      <c r="G25" s="28"/>
      <c r="H25" s="29"/>
      <c r="I25" s="173"/>
    </row>
    <row r="26" spans="1:9" ht="15.75" customHeight="1" x14ac:dyDescent="0.25">
      <c r="A26" s="25" t="s">
        <v>51</v>
      </c>
      <c r="B26" s="27" t="s">
        <v>52</v>
      </c>
      <c r="C26" s="28"/>
      <c r="D26" s="29"/>
      <c r="E26" s="28"/>
      <c r="F26" s="29"/>
      <c r="G26" s="28"/>
      <c r="H26" s="29"/>
      <c r="I26" s="173"/>
    </row>
    <row r="27" spans="1:9" x14ac:dyDescent="0.25">
      <c r="A27" s="25" t="s">
        <v>53</v>
      </c>
      <c r="B27" s="27"/>
      <c r="C27" s="28"/>
      <c r="D27" s="29"/>
      <c r="E27" s="28"/>
      <c r="F27" s="29"/>
      <c r="G27" s="28"/>
      <c r="H27" s="29"/>
      <c r="I27" s="173"/>
    </row>
    <row r="28" spans="1:9" x14ac:dyDescent="0.25">
      <c r="A28" s="25"/>
      <c r="B28" s="27" t="s">
        <v>4</v>
      </c>
      <c r="C28" s="28"/>
      <c r="D28" s="29"/>
      <c r="E28" s="28"/>
      <c r="F28" s="29"/>
      <c r="G28" s="28"/>
      <c r="H28" s="29"/>
      <c r="I28" s="173"/>
    </row>
    <row r="29" spans="1:9" x14ac:dyDescent="0.25">
      <c r="A29" s="56" t="s">
        <v>58</v>
      </c>
      <c r="B29" s="36" t="s">
        <v>39</v>
      </c>
      <c r="C29" s="70">
        <f>D29*5*9554.7</f>
        <v>144753.70499999999</v>
      </c>
      <c r="D29" s="37">
        <v>3.03</v>
      </c>
      <c r="E29" s="70">
        <f>F29*5*9554.7</f>
        <v>144753.70499999999</v>
      </c>
      <c r="F29" s="37">
        <v>3.03</v>
      </c>
      <c r="G29" s="70">
        <f>C29-E29</f>
        <v>0</v>
      </c>
      <c r="H29" s="38">
        <f>D29-F29</f>
        <v>0</v>
      </c>
      <c r="I29" s="173"/>
    </row>
    <row r="30" spans="1:9" x14ac:dyDescent="0.25">
      <c r="A30" s="78" t="s">
        <v>40</v>
      </c>
      <c r="B30" s="39" t="s">
        <v>41</v>
      </c>
      <c r="C30" s="28"/>
      <c r="D30" s="29"/>
      <c r="E30" s="28"/>
      <c r="F30" s="29"/>
      <c r="G30" s="28"/>
      <c r="H30" s="29"/>
      <c r="I30" s="173"/>
    </row>
    <row r="31" spans="1:9" x14ac:dyDescent="0.25">
      <c r="A31" s="78" t="s">
        <v>59</v>
      </c>
      <c r="B31" s="39" t="s">
        <v>43</v>
      </c>
      <c r="C31" s="28"/>
      <c r="D31" s="29"/>
      <c r="E31" s="28"/>
      <c r="F31" s="29"/>
      <c r="G31" s="28"/>
      <c r="H31" s="29"/>
      <c r="I31" s="173"/>
    </row>
    <row r="32" spans="1:9" x14ac:dyDescent="0.25">
      <c r="A32" s="78" t="s">
        <v>60</v>
      </c>
      <c r="B32" s="39" t="s">
        <v>61</v>
      </c>
      <c r="C32" s="28"/>
      <c r="D32" s="29"/>
      <c r="E32" s="28"/>
      <c r="F32" s="29"/>
      <c r="G32" s="28"/>
      <c r="H32" s="29"/>
      <c r="I32" s="173"/>
    </row>
    <row r="33" spans="1:9" x14ac:dyDescent="0.25">
      <c r="A33" s="78" t="s">
        <v>62</v>
      </c>
      <c r="B33" s="39" t="s">
        <v>63</v>
      </c>
      <c r="C33" s="28"/>
      <c r="D33" s="29"/>
      <c r="E33" s="28"/>
      <c r="F33" s="29"/>
      <c r="G33" s="28"/>
      <c r="H33" s="29"/>
      <c r="I33" s="173"/>
    </row>
    <row r="34" spans="1:9" x14ac:dyDescent="0.25">
      <c r="A34" s="78" t="s">
        <v>64</v>
      </c>
      <c r="B34" s="39" t="s">
        <v>65</v>
      </c>
      <c r="C34" s="28"/>
      <c r="D34" s="29"/>
      <c r="E34" s="28"/>
      <c r="F34" s="29"/>
      <c r="G34" s="28"/>
      <c r="H34" s="29"/>
      <c r="I34" s="173"/>
    </row>
    <row r="35" spans="1:9" x14ac:dyDescent="0.25">
      <c r="A35" s="25" t="s">
        <v>46</v>
      </c>
      <c r="B35" s="39" t="s">
        <v>66</v>
      </c>
      <c r="C35" s="28"/>
      <c r="D35" s="29"/>
      <c r="E35" s="28"/>
      <c r="F35" s="29"/>
      <c r="G35" s="28"/>
      <c r="H35" s="29"/>
      <c r="I35" s="173"/>
    </row>
    <row r="36" spans="1:9" x14ac:dyDescent="0.25">
      <c r="A36" s="25" t="s">
        <v>47</v>
      </c>
      <c r="B36" s="39" t="s">
        <v>68</v>
      </c>
      <c r="C36" s="28"/>
      <c r="D36" s="29"/>
      <c r="E36" s="28"/>
      <c r="F36" s="29"/>
      <c r="G36" s="28"/>
      <c r="H36" s="29"/>
      <c r="I36" s="173"/>
    </row>
    <row r="37" spans="1:9" x14ac:dyDescent="0.25">
      <c r="A37" s="25" t="s">
        <v>49</v>
      </c>
      <c r="B37" s="39" t="s">
        <v>69</v>
      </c>
      <c r="C37" s="28"/>
      <c r="D37" s="29"/>
      <c r="E37" s="28"/>
      <c r="F37" s="29"/>
      <c r="G37" s="28"/>
      <c r="H37" s="29"/>
      <c r="I37" s="173"/>
    </row>
    <row r="38" spans="1:9" x14ac:dyDescent="0.25">
      <c r="A38" s="25" t="s">
        <v>51</v>
      </c>
      <c r="B38" s="39" t="s">
        <v>70</v>
      </c>
      <c r="C38" s="28"/>
      <c r="D38" s="29"/>
      <c r="E38" s="28"/>
      <c r="F38" s="29"/>
      <c r="G38" s="28"/>
      <c r="H38" s="29"/>
      <c r="I38" s="173"/>
    </row>
    <row r="39" spans="1:9" x14ac:dyDescent="0.25">
      <c r="A39" s="25" t="s">
        <v>53</v>
      </c>
      <c r="B39" s="39" t="s">
        <v>71</v>
      </c>
      <c r="C39" s="28"/>
      <c r="D39" s="29"/>
      <c r="E39" s="28"/>
      <c r="F39" s="29"/>
      <c r="G39" s="28"/>
      <c r="H39" s="29"/>
      <c r="I39" s="173"/>
    </row>
    <row r="40" spans="1:9" x14ac:dyDescent="0.25">
      <c r="A40" s="25"/>
      <c r="B40" s="39" t="s">
        <v>72</v>
      </c>
      <c r="C40" s="28"/>
      <c r="D40" s="29"/>
      <c r="E40" s="28"/>
      <c r="F40" s="29"/>
      <c r="G40" s="28"/>
      <c r="H40" s="29"/>
      <c r="I40" s="173"/>
    </row>
    <row r="41" spans="1:9" x14ac:dyDescent="0.25">
      <c r="A41" s="25"/>
      <c r="B41" s="39" t="s">
        <v>73</v>
      </c>
      <c r="C41" s="28"/>
      <c r="D41" s="29"/>
      <c r="E41" s="28"/>
      <c r="F41" s="29"/>
      <c r="G41" s="28"/>
      <c r="H41" s="29"/>
      <c r="I41" s="173"/>
    </row>
    <row r="42" spans="1:9" x14ac:dyDescent="0.25">
      <c r="A42" s="25"/>
      <c r="B42" s="39" t="s">
        <v>74</v>
      </c>
      <c r="C42" s="28"/>
      <c r="D42" s="29"/>
      <c r="E42" s="28"/>
      <c r="F42" s="29"/>
      <c r="G42" s="28"/>
      <c r="H42" s="29"/>
      <c r="I42" s="173"/>
    </row>
    <row r="43" spans="1:9" x14ac:dyDescent="0.25">
      <c r="A43" s="25"/>
      <c r="B43" s="39" t="s">
        <v>4</v>
      </c>
      <c r="C43" s="28"/>
      <c r="D43" s="29"/>
      <c r="E43" s="28"/>
      <c r="F43" s="29"/>
      <c r="G43" s="28"/>
      <c r="H43" s="29"/>
      <c r="I43" s="173"/>
    </row>
    <row r="44" spans="1:9" x14ac:dyDescent="0.25">
      <c r="A44" s="31"/>
      <c r="B44" s="31"/>
      <c r="C44" s="32"/>
      <c r="D44" s="26"/>
      <c r="E44" s="32"/>
      <c r="F44" s="26"/>
      <c r="G44" s="32"/>
      <c r="H44" s="26"/>
      <c r="I44" s="173"/>
    </row>
    <row r="45" spans="1:9" x14ac:dyDescent="0.25">
      <c r="A45" s="56" t="s">
        <v>75</v>
      </c>
      <c r="B45" s="43" t="s">
        <v>76</v>
      </c>
      <c r="C45" s="70">
        <f>D45*5*9554.7</f>
        <v>58283.67</v>
      </c>
      <c r="D45" s="38">
        <v>1.22</v>
      </c>
      <c r="E45" s="70">
        <f>F45*5*9554.7</f>
        <v>58283.67</v>
      </c>
      <c r="F45" s="38">
        <v>1.22</v>
      </c>
      <c r="G45" s="70">
        <f>C45-E45</f>
        <v>0</v>
      </c>
      <c r="H45" s="38">
        <f>D45-F45</f>
        <v>0</v>
      </c>
      <c r="I45" s="175"/>
    </row>
    <row r="46" spans="1:9" x14ac:dyDescent="0.25">
      <c r="A46" s="78" t="s">
        <v>77</v>
      </c>
      <c r="B46" s="27" t="s">
        <v>78</v>
      </c>
      <c r="C46" s="44"/>
      <c r="D46" s="45" t="s">
        <v>4</v>
      </c>
      <c r="E46" s="44"/>
      <c r="F46" s="45" t="s">
        <v>4</v>
      </c>
      <c r="G46" s="44"/>
      <c r="H46" s="45" t="s">
        <v>4</v>
      </c>
      <c r="I46" s="173"/>
    </row>
    <row r="47" spans="1:9" ht="18" customHeight="1" x14ac:dyDescent="0.25">
      <c r="A47" s="78" t="s">
        <v>40</v>
      </c>
      <c r="B47" s="27" t="s">
        <v>79</v>
      </c>
      <c r="C47" s="44"/>
      <c r="D47" s="45"/>
      <c r="E47" s="44"/>
      <c r="F47" s="45"/>
      <c r="G47" s="44"/>
      <c r="H47" s="45"/>
      <c r="I47" s="173"/>
    </row>
    <row r="48" spans="1:9" x14ac:dyDescent="0.25">
      <c r="A48" s="78"/>
      <c r="B48" s="27"/>
      <c r="C48" s="44"/>
      <c r="D48" s="45"/>
      <c r="E48" s="44"/>
      <c r="F48" s="45"/>
      <c r="G48" s="44"/>
      <c r="H48" s="45"/>
      <c r="I48" s="173"/>
    </row>
    <row r="49" spans="1:9" x14ac:dyDescent="0.25">
      <c r="A49" s="56" t="s">
        <v>165</v>
      </c>
      <c r="B49" s="43"/>
      <c r="C49" s="91">
        <f>D49*5*9554.7</f>
        <v>23886.75</v>
      </c>
      <c r="D49" s="88">
        <v>0.5</v>
      </c>
      <c r="E49" s="91">
        <f>F49*5*9554.7</f>
        <v>20542.605</v>
      </c>
      <c r="F49" s="88">
        <v>0.43</v>
      </c>
      <c r="G49" s="91">
        <f>C49-E49</f>
        <v>3344.1450000000004</v>
      </c>
      <c r="H49" s="88">
        <f>D49-F49</f>
        <v>7.0000000000000007E-2</v>
      </c>
      <c r="I49" s="173" t="s">
        <v>159</v>
      </c>
    </row>
    <row r="50" spans="1:9" x14ac:dyDescent="0.25">
      <c r="A50" s="79" t="s">
        <v>166</v>
      </c>
      <c r="B50" s="27" t="s">
        <v>80</v>
      </c>
      <c r="C50" s="44"/>
      <c r="D50" s="45">
        <v>0.43</v>
      </c>
      <c r="E50" s="44"/>
      <c r="F50" s="45"/>
      <c r="G50" s="44"/>
      <c r="H50" s="45"/>
      <c r="I50" s="173"/>
    </row>
    <row r="51" spans="1:9" x14ac:dyDescent="0.25">
      <c r="A51" s="80" t="s">
        <v>167</v>
      </c>
      <c r="B51" s="46" t="s">
        <v>164</v>
      </c>
      <c r="C51" s="47"/>
      <c r="D51" s="48">
        <v>7.0000000000000007E-2</v>
      </c>
      <c r="E51" s="47"/>
      <c r="F51" s="48"/>
      <c r="G51" s="47"/>
      <c r="H51" s="48"/>
      <c r="I51" s="173"/>
    </row>
    <row r="52" spans="1:9" x14ac:dyDescent="0.25">
      <c r="A52" s="78" t="s">
        <v>81</v>
      </c>
      <c r="B52" s="27" t="s">
        <v>82</v>
      </c>
      <c r="C52" s="70">
        <f>D52*5*9554.7</f>
        <v>230268.27000000002</v>
      </c>
      <c r="D52" s="34">
        <v>4.82</v>
      </c>
      <c r="E52" s="70">
        <f>F52*5*9554.7</f>
        <v>230268.27000000002</v>
      </c>
      <c r="F52" s="34">
        <v>4.82</v>
      </c>
      <c r="G52" s="70">
        <f>C52-E52</f>
        <v>0</v>
      </c>
      <c r="H52" s="38">
        <f>D52-F52</f>
        <v>0</v>
      </c>
      <c r="I52" s="175"/>
    </row>
    <row r="53" spans="1:9" x14ac:dyDescent="0.25">
      <c r="A53" s="78" t="s">
        <v>83</v>
      </c>
      <c r="B53" s="27" t="s">
        <v>84</v>
      </c>
      <c r="C53" s="49"/>
      <c r="D53" s="34"/>
      <c r="E53" s="49"/>
      <c r="F53" s="34"/>
      <c r="G53" s="49"/>
      <c r="H53" s="34"/>
      <c r="I53" s="175"/>
    </row>
    <row r="54" spans="1:9" x14ac:dyDescent="0.25">
      <c r="A54" s="78" t="s">
        <v>85</v>
      </c>
      <c r="B54" s="27" t="s">
        <v>86</v>
      </c>
      <c r="C54" s="50"/>
      <c r="D54" s="51"/>
      <c r="E54" s="50"/>
      <c r="F54" s="51"/>
      <c r="G54" s="50"/>
      <c r="H54" s="51"/>
      <c r="I54" s="175"/>
    </row>
    <row r="55" spans="1:9" x14ac:dyDescent="0.25">
      <c r="A55" s="25" t="s">
        <v>46</v>
      </c>
      <c r="B55" s="27" t="s">
        <v>87</v>
      </c>
      <c r="C55" s="50"/>
      <c r="D55" s="51"/>
      <c r="E55" s="50"/>
      <c r="F55" s="51"/>
      <c r="G55" s="50"/>
      <c r="H55" s="51"/>
      <c r="I55" s="175"/>
    </row>
    <row r="56" spans="1:9" x14ac:dyDescent="0.25">
      <c r="A56" s="25" t="s">
        <v>47</v>
      </c>
      <c r="B56" s="27" t="s">
        <v>88</v>
      </c>
      <c r="C56" s="50"/>
      <c r="D56" s="51"/>
      <c r="E56" s="50"/>
      <c r="F56" s="51"/>
      <c r="G56" s="50"/>
      <c r="H56" s="51"/>
      <c r="I56" s="175"/>
    </row>
    <row r="57" spans="1:9" x14ac:dyDescent="0.25">
      <c r="A57" s="25" t="s">
        <v>49</v>
      </c>
      <c r="B57" s="27" t="s">
        <v>89</v>
      </c>
      <c r="C57" s="50"/>
      <c r="D57" s="51"/>
      <c r="E57" s="50"/>
      <c r="F57" s="51"/>
      <c r="G57" s="50"/>
      <c r="H57" s="51"/>
      <c r="I57" s="175"/>
    </row>
    <row r="58" spans="1:9" x14ac:dyDescent="0.25">
      <c r="A58" s="25" t="s">
        <v>51</v>
      </c>
      <c r="B58" s="27" t="s">
        <v>90</v>
      </c>
      <c r="C58" s="50"/>
      <c r="D58" s="51"/>
      <c r="E58" s="50"/>
      <c r="F58" s="51"/>
      <c r="G58" s="50"/>
      <c r="H58" s="51"/>
      <c r="I58" s="175"/>
    </row>
    <row r="59" spans="1:9" x14ac:dyDescent="0.25">
      <c r="A59" s="25" t="s">
        <v>53</v>
      </c>
      <c r="B59" s="27" t="s">
        <v>91</v>
      </c>
      <c r="C59" s="50"/>
      <c r="D59" s="51"/>
      <c r="E59" s="50"/>
      <c r="F59" s="51"/>
      <c r="G59" s="50"/>
      <c r="H59" s="51"/>
      <c r="I59" s="175"/>
    </row>
    <row r="60" spans="1:9" x14ac:dyDescent="0.25">
      <c r="A60" s="25"/>
      <c r="B60" s="27" t="s">
        <v>84</v>
      </c>
      <c r="C60" s="50"/>
      <c r="D60" s="51"/>
      <c r="E60" s="50"/>
      <c r="F60" s="51"/>
      <c r="G60" s="50"/>
      <c r="H60" s="51"/>
      <c r="I60" s="175"/>
    </row>
    <row r="61" spans="1:9" x14ac:dyDescent="0.25">
      <c r="A61" s="25"/>
      <c r="B61" s="27" t="s">
        <v>92</v>
      </c>
      <c r="C61" s="50"/>
      <c r="D61" s="51"/>
      <c r="E61" s="50"/>
      <c r="F61" s="51"/>
      <c r="G61" s="50"/>
      <c r="H61" s="51"/>
      <c r="I61" s="175"/>
    </row>
    <row r="62" spans="1:9" x14ac:dyDescent="0.25">
      <c r="A62" s="25"/>
      <c r="B62" s="27"/>
      <c r="C62" s="28"/>
      <c r="D62" s="29"/>
      <c r="E62" s="28"/>
      <c r="F62" s="29"/>
      <c r="G62" s="28"/>
      <c r="H62" s="29"/>
      <c r="I62" s="173"/>
    </row>
    <row r="63" spans="1:9" x14ac:dyDescent="0.25">
      <c r="A63" s="56" t="s">
        <v>93</v>
      </c>
      <c r="B63" s="43" t="s">
        <v>94</v>
      </c>
      <c r="C63" s="70">
        <f>D63*5*9554.7</f>
        <v>162907.63500000001</v>
      </c>
      <c r="D63" s="37">
        <v>3.41</v>
      </c>
      <c r="E63" s="70">
        <f>F63*5*9554.7</f>
        <v>162907.63500000001</v>
      </c>
      <c r="F63" s="37">
        <v>3.41</v>
      </c>
      <c r="G63" s="70">
        <f>C63-E63</f>
        <v>0</v>
      </c>
      <c r="H63" s="38">
        <f>D63-F63</f>
        <v>0</v>
      </c>
      <c r="I63" s="173"/>
    </row>
    <row r="64" spans="1:9" x14ac:dyDescent="0.25">
      <c r="A64" s="78" t="s">
        <v>95</v>
      </c>
      <c r="B64" s="27" t="s">
        <v>96</v>
      </c>
      <c r="C64" s="44"/>
      <c r="D64" s="45"/>
      <c r="E64" s="44"/>
      <c r="F64" s="45"/>
      <c r="G64" s="44"/>
      <c r="H64" s="45"/>
      <c r="I64" s="173"/>
    </row>
    <row r="65" spans="1:9" x14ac:dyDescent="0.25">
      <c r="A65" s="25" t="s">
        <v>4</v>
      </c>
      <c r="B65" s="27" t="s">
        <v>97</v>
      </c>
      <c r="C65" s="44"/>
      <c r="D65" s="45"/>
      <c r="E65" s="44"/>
      <c r="F65" s="45"/>
      <c r="G65" s="44"/>
      <c r="H65" s="45"/>
      <c r="I65" s="173"/>
    </row>
    <row r="66" spans="1:9" x14ac:dyDescent="0.25">
      <c r="A66" s="25"/>
      <c r="B66" s="27"/>
      <c r="C66" s="28"/>
      <c r="D66" s="29"/>
      <c r="E66" s="28"/>
      <c r="F66" s="29"/>
      <c r="G66" s="28"/>
      <c r="H66" s="29"/>
      <c r="I66" s="173"/>
    </row>
    <row r="67" spans="1:9" x14ac:dyDescent="0.25">
      <c r="A67" s="81" t="s">
        <v>98</v>
      </c>
      <c r="B67" s="43" t="s">
        <v>137</v>
      </c>
      <c r="C67" s="52"/>
      <c r="D67" s="53"/>
      <c r="E67" s="52" t="s">
        <v>4</v>
      </c>
      <c r="F67" s="53"/>
      <c r="G67" s="52"/>
      <c r="H67" s="53"/>
      <c r="I67" s="175"/>
    </row>
    <row r="68" spans="1:9" x14ac:dyDescent="0.25">
      <c r="A68" s="79" t="s">
        <v>95</v>
      </c>
      <c r="B68" s="27" t="s">
        <v>138</v>
      </c>
      <c r="C68" s="28"/>
      <c r="D68" s="29"/>
      <c r="E68" s="28"/>
      <c r="F68" s="29"/>
      <c r="G68" s="28"/>
      <c r="H68" s="29"/>
      <c r="I68" s="173"/>
    </row>
    <row r="69" spans="1:9" x14ac:dyDescent="0.25">
      <c r="A69" s="82" t="s">
        <v>139</v>
      </c>
      <c r="B69" s="27" t="s">
        <v>140</v>
      </c>
      <c r="C69" s="28"/>
      <c r="D69" s="29"/>
      <c r="E69" s="28"/>
      <c r="F69" s="29"/>
      <c r="G69" s="28"/>
      <c r="H69" s="29"/>
      <c r="I69" s="173"/>
    </row>
    <row r="70" spans="1:9" x14ac:dyDescent="0.25">
      <c r="A70" s="78"/>
      <c r="B70" s="27" t="s">
        <v>141</v>
      </c>
      <c r="C70" s="28"/>
      <c r="D70" s="29"/>
      <c r="E70" s="28"/>
      <c r="F70" s="29"/>
      <c r="G70" s="28"/>
      <c r="H70" s="29"/>
      <c r="I70" s="173"/>
    </row>
    <row r="71" spans="1:9" x14ac:dyDescent="0.25">
      <c r="A71" s="25"/>
      <c r="B71" s="27" t="s">
        <v>142</v>
      </c>
      <c r="C71" s="28"/>
      <c r="D71" s="29"/>
      <c r="E71" s="28"/>
      <c r="F71" s="29"/>
      <c r="G71" s="28"/>
      <c r="H71" s="29"/>
      <c r="I71" s="173"/>
    </row>
    <row r="72" spans="1:9" x14ac:dyDescent="0.25">
      <c r="A72" s="25"/>
      <c r="B72" s="27" t="s">
        <v>143</v>
      </c>
      <c r="C72" s="28"/>
      <c r="D72" s="29"/>
      <c r="E72" s="28"/>
      <c r="F72" s="29"/>
      <c r="G72" s="28"/>
      <c r="H72" s="29"/>
      <c r="I72" s="173"/>
    </row>
    <row r="73" spans="1:9" x14ac:dyDescent="0.25">
      <c r="A73" s="25"/>
      <c r="B73" s="27" t="s">
        <v>144</v>
      </c>
      <c r="C73" s="28"/>
      <c r="D73" s="29"/>
      <c r="E73" s="28"/>
      <c r="F73" s="29"/>
      <c r="G73" s="28"/>
      <c r="H73" s="29"/>
      <c r="I73" s="173"/>
    </row>
    <row r="74" spans="1:9" x14ac:dyDescent="0.25">
      <c r="A74" s="25"/>
      <c r="B74" s="27" t="s">
        <v>145</v>
      </c>
      <c r="C74" s="28"/>
      <c r="D74" s="29"/>
      <c r="E74" s="28"/>
      <c r="F74" s="29"/>
      <c r="G74" s="28"/>
      <c r="H74" s="29"/>
      <c r="I74" s="173"/>
    </row>
    <row r="75" spans="1:9" x14ac:dyDescent="0.25">
      <c r="A75" s="25"/>
      <c r="B75" s="27" t="s">
        <v>146</v>
      </c>
      <c r="C75" s="28"/>
      <c r="D75" s="29"/>
      <c r="E75" s="28"/>
      <c r="F75" s="29"/>
      <c r="G75" s="28"/>
      <c r="H75" s="29"/>
      <c r="I75" s="173"/>
    </row>
    <row r="76" spans="1:9" x14ac:dyDescent="0.25">
      <c r="A76" s="25"/>
      <c r="B76" s="27" t="s">
        <v>147</v>
      </c>
      <c r="C76" s="28"/>
      <c r="D76" s="29"/>
      <c r="E76" s="28"/>
      <c r="F76" s="29"/>
      <c r="G76" s="28"/>
      <c r="H76" s="29"/>
      <c r="I76" s="173"/>
    </row>
    <row r="77" spans="1:9" x14ac:dyDescent="0.25">
      <c r="A77" s="25"/>
      <c r="B77" s="27" t="s">
        <v>148</v>
      </c>
      <c r="C77" s="28"/>
      <c r="D77" s="29"/>
      <c r="E77" s="28"/>
      <c r="F77" s="29"/>
      <c r="G77" s="28"/>
      <c r="H77" s="29"/>
      <c r="I77" s="173"/>
    </row>
    <row r="78" spans="1:9" x14ac:dyDescent="0.25">
      <c r="A78" s="25"/>
      <c r="B78" s="27" t="s">
        <v>149</v>
      </c>
      <c r="C78" s="28"/>
      <c r="D78" s="29"/>
      <c r="E78" s="28"/>
      <c r="F78" s="29"/>
      <c r="G78" s="28"/>
      <c r="H78" s="29"/>
      <c r="I78" s="173"/>
    </row>
    <row r="79" spans="1:9" x14ac:dyDescent="0.25">
      <c r="A79" s="25"/>
      <c r="B79" s="27" t="s">
        <v>150</v>
      </c>
      <c r="C79" s="28"/>
      <c r="D79" s="29"/>
      <c r="E79" s="28"/>
      <c r="F79" s="29"/>
      <c r="G79" s="28"/>
      <c r="H79" s="29"/>
      <c r="I79" s="175"/>
    </row>
    <row r="80" spans="1:9" x14ac:dyDescent="0.25">
      <c r="A80" s="31"/>
      <c r="B80" s="46"/>
      <c r="C80" s="32"/>
      <c r="D80" s="26"/>
      <c r="E80" s="32"/>
      <c r="F80" s="26"/>
      <c r="G80" s="32"/>
      <c r="H80" s="26"/>
      <c r="I80" s="173"/>
    </row>
    <row r="81" spans="1:9" x14ac:dyDescent="0.25">
      <c r="A81" s="64" t="s">
        <v>99</v>
      </c>
      <c r="B81" s="43" t="s">
        <v>100</v>
      </c>
      <c r="C81" s="52"/>
      <c r="D81" s="53"/>
      <c r="E81" s="52"/>
      <c r="F81" s="53"/>
      <c r="G81" s="52"/>
      <c r="H81" s="53"/>
      <c r="I81" s="173"/>
    </row>
    <row r="82" spans="1:9" x14ac:dyDescent="0.25">
      <c r="A82" s="25" t="s">
        <v>95</v>
      </c>
      <c r="B82" s="27" t="s">
        <v>151</v>
      </c>
      <c r="C82" s="28"/>
      <c r="D82" s="29"/>
      <c r="E82" s="28"/>
      <c r="F82" s="29"/>
      <c r="G82" s="28"/>
      <c r="H82" s="29"/>
      <c r="I82" s="173"/>
    </row>
    <row r="83" spans="1:9" x14ac:dyDescent="0.25">
      <c r="A83" s="25" t="s">
        <v>152</v>
      </c>
      <c r="B83" s="27" t="s">
        <v>153</v>
      </c>
      <c r="C83" s="28"/>
      <c r="D83" s="29"/>
      <c r="E83" s="28"/>
      <c r="F83" s="29"/>
      <c r="G83" s="28"/>
      <c r="H83" s="29"/>
      <c r="I83" s="173"/>
    </row>
    <row r="84" spans="1:9" x14ac:dyDescent="0.25">
      <c r="A84" s="25"/>
      <c r="B84" s="27" t="s">
        <v>154</v>
      </c>
      <c r="C84" s="28"/>
      <c r="D84" s="29"/>
      <c r="E84" s="28"/>
      <c r="F84" s="29"/>
      <c r="G84" s="28"/>
      <c r="H84" s="29"/>
      <c r="I84" s="173"/>
    </row>
    <row r="85" spans="1:9" x14ac:dyDescent="0.25">
      <c r="A85" s="25"/>
      <c r="B85" s="27" t="s">
        <v>155</v>
      </c>
      <c r="C85" s="28"/>
      <c r="D85" s="29"/>
      <c r="E85" s="28"/>
      <c r="F85" s="29"/>
      <c r="G85" s="28"/>
      <c r="H85" s="29"/>
      <c r="I85" s="173"/>
    </row>
    <row r="86" spans="1:9" x14ac:dyDescent="0.25">
      <c r="A86" s="25"/>
      <c r="B86" s="27" t="s">
        <v>156</v>
      </c>
      <c r="C86" s="28"/>
      <c r="D86" s="29"/>
      <c r="E86" s="28"/>
      <c r="F86" s="29"/>
      <c r="G86" s="28"/>
      <c r="H86" s="29"/>
      <c r="I86" s="173"/>
    </row>
    <row r="87" spans="1:9" x14ac:dyDescent="0.25">
      <c r="A87" s="25"/>
      <c r="B87" s="27" t="s">
        <v>157</v>
      </c>
      <c r="C87" s="28"/>
      <c r="D87" s="29"/>
      <c r="E87" s="28"/>
      <c r="F87" s="29"/>
      <c r="G87" s="28"/>
      <c r="H87" s="29"/>
      <c r="I87" s="173"/>
    </row>
    <row r="88" spans="1:9" x14ac:dyDescent="0.25">
      <c r="A88" s="25"/>
      <c r="B88" s="27" t="s">
        <v>158</v>
      </c>
      <c r="C88" s="28"/>
      <c r="D88" s="29"/>
      <c r="E88" s="28"/>
      <c r="F88" s="29"/>
      <c r="G88" s="28"/>
      <c r="H88" s="29"/>
      <c r="I88" s="173"/>
    </row>
    <row r="89" spans="1:9" x14ac:dyDescent="0.25">
      <c r="A89" s="56" t="s">
        <v>107</v>
      </c>
      <c r="B89" s="43" t="s">
        <v>104</v>
      </c>
      <c r="C89" s="70">
        <f>D89*5*9554.7</f>
        <v>109879.05</v>
      </c>
      <c r="D89" s="54">
        <v>2.2999999999999998</v>
      </c>
      <c r="E89" s="70">
        <v>107544.57</v>
      </c>
      <c r="F89" s="54">
        <f>E89/5/B12</f>
        <v>2.2511344155232504</v>
      </c>
      <c r="G89" s="70">
        <f>C89-E89</f>
        <v>2334.4799999999959</v>
      </c>
      <c r="H89" s="38">
        <f>D89-F89</f>
        <v>4.886558447674938E-2</v>
      </c>
      <c r="I89" s="173" t="s">
        <v>136</v>
      </c>
    </row>
    <row r="90" spans="1:9" x14ac:dyDescent="0.25">
      <c r="A90" s="83"/>
      <c r="B90" s="46"/>
      <c r="C90" s="32"/>
      <c r="D90" s="26"/>
      <c r="E90" s="32"/>
      <c r="F90" s="26"/>
      <c r="G90" s="32"/>
      <c r="H90" s="26"/>
      <c r="I90" s="173"/>
    </row>
    <row r="91" spans="1:9" x14ac:dyDescent="0.25">
      <c r="A91" s="56" t="s">
        <v>108</v>
      </c>
      <c r="B91" s="43" t="s">
        <v>110</v>
      </c>
      <c r="C91" s="70">
        <f>D91*5*9554.7</f>
        <v>5255.0850000000009</v>
      </c>
      <c r="D91" s="54">
        <v>0.11</v>
      </c>
      <c r="E91" s="70">
        <v>5897.62</v>
      </c>
      <c r="F91" s="54">
        <f>E91/5/B12</f>
        <v>0.1234496111861178</v>
      </c>
      <c r="G91" s="70">
        <f>C91-E91</f>
        <v>-642.53499999999894</v>
      </c>
      <c r="H91" s="38">
        <f>D91-F91</f>
        <v>-1.3449611186117802E-2</v>
      </c>
      <c r="I91" s="173" t="s">
        <v>185</v>
      </c>
    </row>
    <row r="92" spans="1:9" x14ac:dyDescent="0.25">
      <c r="A92" s="78" t="s">
        <v>109</v>
      </c>
      <c r="B92" s="27" t="s">
        <v>184</v>
      </c>
      <c r="C92" s="28"/>
      <c r="D92" s="29"/>
      <c r="E92" s="28"/>
      <c r="F92" s="29"/>
      <c r="G92" s="28"/>
      <c r="H92" s="29"/>
      <c r="I92" s="173"/>
    </row>
    <row r="93" spans="1:9" x14ac:dyDescent="0.25">
      <c r="A93" s="78"/>
      <c r="B93" s="27"/>
      <c r="C93" s="28"/>
      <c r="D93" s="29"/>
      <c r="E93" s="28"/>
      <c r="F93" s="29"/>
      <c r="G93" s="28"/>
      <c r="H93" s="29"/>
      <c r="I93" s="173"/>
    </row>
    <row r="94" spans="1:9" x14ac:dyDescent="0.25">
      <c r="A94" s="56" t="s">
        <v>168</v>
      </c>
      <c r="B94" s="43" t="s">
        <v>80</v>
      </c>
      <c r="C94" s="70">
        <f>D94*5*9554.7</f>
        <v>18153.93</v>
      </c>
      <c r="D94" s="38">
        <v>0.38</v>
      </c>
      <c r="E94" s="70">
        <f>F94*5*9554.7</f>
        <v>18153.93</v>
      </c>
      <c r="F94" s="38">
        <v>0.38</v>
      </c>
      <c r="G94" s="70">
        <f>C94-E94</f>
        <v>0</v>
      </c>
      <c r="H94" s="38">
        <f>D94-F94</f>
        <v>0</v>
      </c>
      <c r="I94" s="175"/>
    </row>
    <row r="95" spans="1:9" x14ac:dyDescent="0.25">
      <c r="A95" s="78" t="s">
        <v>111</v>
      </c>
      <c r="B95" s="27" t="s">
        <v>4</v>
      </c>
      <c r="C95" s="44"/>
      <c r="D95" s="45"/>
      <c r="E95" s="44"/>
      <c r="F95" s="45"/>
      <c r="G95" s="44"/>
      <c r="H95" s="45"/>
      <c r="I95" s="173"/>
    </row>
    <row r="96" spans="1:9" x14ac:dyDescent="0.25">
      <c r="A96" s="83" t="s">
        <v>112</v>
      </c>
      <c r="B96" s="46"/>
      <c r="C96" s="47"/>
      <c r="D96" s="48"/>
      <c r="E96" s="47"/>
      <c r="F96" s="48"/>
      <c r="G96" s="47"/>
      <c r="H96" s="48"/>
      <c r="I96" s="173"/>
    </row>
    <row r="97" spans="1:9" x14ac:dyDescent="0.25">
      <c r="A97" s="56" t="s">
        <v>169</v>
      </c>
      <c r="B97" s="43" t="s">
        <v>80</v>
      </c>
      <c r="C97" s="70">
        <f>D97*5*9554.7</f>
        <v>5732.8200000000006</v>
      </c>
      <c r="D97" s="54">
        <v>0.12</v>
      </c>
      <c r="E97" s="70">
        <f>F97*5*9554.7</f>
        <v>0</v>
      </c>
      <c r="F97" s="54">
        <v>0</v>
      </c>
      <c r="G97" s="70">
        <f>C97-E97</f>
        <v>5732.8200000000006</v>
      </c>
      <c r="H97" s="38">
        <f>D97-F97</f>
        <v>0.12</v>
      </c>
      <c r="I97" s="173" t="s">
        <v>159</v>
      </c>
    </row>
    <row r="98" spans="1:9" x14ac:dyDescent="0.25">
      <c r="A98" s="83" t="s">
        <v>170</v>
      </c>
      <c r="B98" s="46"/>
      <c r="C98" s="32"/>
      <c r="D98" s="26"/>
      <c r="E98" s="32"/>
      <c r="F98" s="26"/>
      <c r="G98" s="32"/>
      <c r="H98" s="26"/>
      <c r="I98" s="173"/>
    </row>
    <row r="99" spans="1:9" x14ac:dyDescent="0.25">
      <c r="A99" s="78" t="s">
        <v>113</v>
      </c>
      <c r="B99" s="27"/>
      <c r="C99" s="70">
        <f>D99*5*9554.7</f>
        <v>114656.40000000001</v>
      </c>
      <c r="D99" s="57">
        <v>2.4</v>
      </c>
      <c r="E99" s="70">
        <f>F99*5*9554.7</f>
        <v>114656.40000000001</v>
      </c>
      <c r="F99" s="57">
        <v>2.4</v>
      </c>
      <c r="G99" s="70">
        <f>C99-E99</f>
        <v>0</v>
      </c>
      <c r="H99" s="38">
        <f>D99-F99</f>
        <v>0</v>
      </c>
      <c r="I99" s="173"/>
    </row>
    <row r="100" spans="1:9" x14ac:dyDescent="0.25">
      <c r="A100" s="78" t="s">
        <v>114</v>
      </c>
      <c r="B100" s="27"/>
      <c r="C100" s="44"/>
      <c r="D100" s="45"/>
      <c r="E100" s="44"/>
      <c r="F100" s="45"/>
      <c r="G100" s="44"/>
      <c r="H100" s="45"/>
      <c r="I100" s="173"/>
    </row>
    <row r="101" spans="1:9" x14ac:dyDescent="0.25">
      <c r="A101" s="84" t="s">
        <v>101</v>
      </c>
      <c r="B101" s="43"/>
      <c r="C101" s="70">
        <f>+C97+C19+C29+C45+C49+C52+C63+C89+C91+C94+C99</f>
        <v>997988.41500000004</v>
      </c>
      <c r="D101" s="54">
        <f>D19+D29+D45+D49+D52+D63+D89+D91+D94+D99+D97</f>
        <v>20.889999999999997</v>
      </c>
      <c r="E101" s="70">
        <f>+E97+E19+E29+E45+E49+E52+E63+E89+E91+E94+E99</f>
        <v>987219.505</v>
      </c>
      <c r="F101" s="54">
        <f>F19+F29+F45+F49+F52+F63+F89+F91+F94+F99+F97</f>
        <v>20.664584026709367</v>
      </c>
      <c r="G101" s="70">
        <f>C101-E101</f>
        <v>10768.910000000033</v>
      </c>
      <c r="H101" s="38">
        <f>D101-F101</f>
        <v>0.22541597329063023</v>
      </c>
      <c r="I101" s="175"/>
    </row>
    <row r="102" spans="1:9" x14ac:dyDescent="0.25">
      <c r="A102" s="85" t="s">
        <v>102</v>
      </c>
      <c r="B102" s="46"/>
      <c r="C102" s="58"/>
      <c r="D102" s="59"/>
      <c r="E102" s="58"/>
      <c r="F102" s="59"/>
      <c r="G102" s="44"/>
      <c r="H102" s="45"/>
      <c r="I102" s="173"/>
    </row>
    <row r="103" spans="1:9" x14ac:dyDescent="0.25">
      <c r="A103" s="86" t="s">
        <v>171</v>
      </c>
      <c r="B103" s="27"/>
      <c r="C103" s="33"/>
      <c r="D103" s="55"/>
      <c r="E103" s="33"/>
      <c r="F103" s="55"/>
      <c r="G103" s="33"/>
      <c r="H103" s="38"/>
      <c r="I103" s="173"/>
    </row>
    <row r="104" spans="1:9" x14ac:dyDescent="0.25">
      <c r="A104" s="86"/>
      <c r="B104" s="27"/>
      <c r="C104" s="61"/>
      <c r="D104" s="55"/>
      <c r="E104" s="61"/>
      <c r="F104" s="55"/>
      <c r="G104" s="44"/>
      <c r="H104" s="45"/>
      <c r="I104" s="173"/>
    </row>
    <row r="105" spans="1:9" x14ac:dyDescent="0.25">
      <c r="A105" s="84" t="s">
        <v>173</v>
      </c>
      <c r="B105" s="43" t="s">
        <v>178</v>
      </c>
      <c r="C105" s="70">
        <f>D105*5*240</f>
        <v>452567.99999999994</v>
      </c>
      <c r="D105" s="60">
        <v>377.14</v>
      </c>
      <c r="E105" s="70">
        <v>181027.20000000001</v>
      </c>
      <c r="F105" s="54">
        <f>E105/5/240</f>
        <v>150.85600000000002</v>
      </c>
      <c r="G105" s="70">
        <f>C105-E105</f>
        <v>271540.79999999993</v>
      </c>
      <c r="H105" s="38">
        <f>D105-F105</f>
        <v>226.28399999999996</v>
      </c>
      <c r="I105" s="173" t="s">
        <v>136</v>
      </c>
    </row>
    <row r="106" spans="1:9" x14ac:dyDescent="0.25">
      <c r="A106" s="86" t="s">
        <v>172</v>
      </c>
      <c r="B106" s="27" t="s">
        <v>179</v>
      </c>
      <c r="C106" s="77"/>
      <c r="D106" s="55"/>
      <c r="E106" s="77"/>
      <c r="F106" s="55"/>
      <c r="G106" s="44"/>
      <c r="H106" s="45"/>
      <c r="I106" s="173"/>
    </row>
    <row r="107" spans="1:9" x14ac:dyDescent="0.25">
      <c r="A107" s="84" t="s">
        <v>174</v>
      </c>
      <c r="B107" s="43" t="s">
        <v>178</v>
      </c>
      <c r="C107" s="70">
        <f>D107*5*240</f>
        <v>24576</v>
      </c>
      <c r="D107" s="60">
        <v>20.48</v>
      </c>
      <c r="E107" s="70">
        <v>13980</v>
      </c>
      <c r="F107" s="54">
        <f>E107/5/240</f>
        <v>11.65</v>
      </c>
      <c r="G107" s="70">
        <f>C107-E107</f>
        <v>10596</v>
      </c>
      <c r="H107" s="53">
        <f>D107-F107</f>
        <v>8.83</v>
      </c>
      <c r="I107" s="173" t="s">
        <v>197</v>
      </c>
    </row>
    <row r="108" spans="1:9" x14ac:dyDescent="0.25">
      <c r="A108" s="86" t="s">
        <v>175</v>
      </c>
      <c r="B108" s="27" t="s">
        <v>179</v>
      </c>
      <c r="C108" s="58"/>
      <c r="D108" s="59"/>
      <c r="E108" s="58"/>
      <c r="F108" s="73"/>
      <c r="G108" s="47"/>
      <c r="H108" s="48"/>
      <c r="I108" s="173"/>
    </row>
    <row r="109" spans="1:9" x14ac:dyDescent="0.25">
      <c r="A109" s="84" t="s">
        <v>176</v>
      </c>
      <c r="B109" s="43" t="s">
        <v>178</v>
      </c>
      <c r="C109" s="70">
        <f>D109*5*240</f>
        <v>24336</v>
      </c>
      <c r="D109" s="60">
        <v>20.28</v>
      </c>
      <c r="E109" s="70">
        <v>10848</v>
      </c>
      <c r="F109" s="54">
        <f>E109/5/240</f>
        <v>9.0399999999999991</v>
      </c>
      <c r="G109" s="70">
        <f>C109-E109</f>
        <v>13488</v>
      </c>
      <c r="H109" s="53">
        <f>D109-F109</f>
        <v>11.240000000000002</v>
      </c>
      <c r="I109" s="173" t="s">
        <v>183</v>
      </c>
    </row>
    <row r="110" spans="1:9" x14ac:dyDescent="0.25">
      <c r="A110" s="86" t="s">
        <v>177</v>
      </c>
      <c r="B110" s="27" t="s">
        <v>179</v>
      </c>
      <c r="C110" s="61"/>
      <c r="D110" s="62"/>
      <c r="E110" s="61"/>
      <c r="F110" s="62"/>
      <c r="G110" s="44"/>
      <c r="H110" s="45"/>
      <c r="I110" s="173"/>
    </row>
    <row r="111" spans="1:9" x14ac:dyDescent="0.25">
      <c r="A111" s="84" t="s">
        <v>180</v>
      </c>
      <c r="B111" s="43" t="s">
        <v>115</v>
      </c>
      <c r="C111" s="70">
        <f>D111*5*240</f>
        <v>20232</v>
      </c>
      <c r="D111" s="60">
        <v>16.86</v>
      </c>
      <c r="E111" s="70">
        <f>F111*5*240</f>
        <v>0</v>
      </c>
      <c r="F111" s="54">
        <v>0</v>
      </c>
      <c r="G111" s="33">
        <f>C111-E111</f>
        <v>20232</v>
      </c>
      <c r="H111" s="53">
        <f>D111-F111</f>
        <v>16.86</v>
      </c>
      <c r="I111" s="173" t="s">
        <v>159</v>
      </c>
    </row>
    <row r="112" spans="1:9" x14ac:dyDescent="0.25">
      <c r="A112" s="86" t="s">
        <v>103</v>
      </c>
      <c r="B112" s="46"/>
      <c r="C112" s="58"/>
      <c r="D112" s="59"/>
      <c r="E112" s="58"/>
      <c r="F112" s="73"/>
      <c r="G112" s="47"/>
      <c r="H112" s="48"/>
      <c r="I112" s="173"/>
    </row>
    <row r="113" spans="1:9" x14ac:dyDescent="0.25">
      <c r="A113" s="84" t="s">
        <v>181</v>
      </c>
      <c r="B113" s="43" t="s">
        <v>115</v>
      </c>
      <c r="C113" s="70">
        <f>(23.54*5*240)</f>
        <v>28247.999999999996</v>
      </c>
      <c r="D113" s="90">
        <v>23.54</v>
      </c>
      <c r="E113" s="70">
        <v>26374.2</v>
      </c>
      <c r="F113" s="54">
        <f>E113/5/240</f>
        <v>21.9785</v>
      </c>
      <c r="G113" s="70">
        <f>C113-E113</f>
        <v>1873.7999999999956</v>
      </c>
      <c r="H113" s="53">
        <f>D113-F113</f>
        <v>1.5614999999999988</v>
      </c>
      <c r="I113" s="173" t="s">
        <v>159</v>
      </c>
    </row>
    <row r="114" spans="1:9" x14ac:dyDescent="0.25">
      <c r="A114" s="85" t="s">
        <v>116</v>
      </c>
      <c r="B114" s="46"/>
      <c r="C114" s="58"/>
      <c r="D114" s="89"/>
      <c r="E114" s="58"/>
      <c r="F114" s="63"/>
      <c r="G114" s="47"/>
      <c r="H114" s="48"/>
      <c r="I114" s="173"/>
    </row>
    <row r="115" spans="1:9" x14ac:dyDescent="0.25">
      <c r="A115" s="78" t="s">
        <v>182</v>
      </c>
      <c r="B115" s="43" t="s">
        <v>119</v>
      </c>
      <c r="C115" s="70">
        <f>D115*5*9554.7</f>
        <v>105101.70000000001</v>
      </c>
      <c r="D115" s="54">
        <v>2.2000000000000002</v>
      </c>
      <c r="E115" s="70">
        <v>233706.4</v>
      </c>
      <c r="F115" s="54">
        <f>E115/5/B12</f>
        <v>4.8919673040493157</v>
      </c>
      <c r="G115" s="70">
        <f>C115-E115</f>
        <v>-128604.69999999998</v>
      </c>
      <c r="H115" s="38">
        <f>D115-F115</f>
        <v>-2.6919673040493155</v>
      </c>
      <c r="I115" s="173" t="s">
        <v>185</v>
      </c>
    </row>
    <row r="116" spans="1:9" x14ac:dyDescent="0.25">
      <c r="A116" s="78" t="s">
        <v>117</v>
      </c>
      <c r="B116" s="27"/>
      <c r="C116" s="61"/>
      <c r="D116" s="62"/>
      <c r="E116" s="61"/>
      <c r="F116" s="62"/>
      <c r="G116" s="44"/>
      <c r="H116" s="45"/>
      <c r="I116" s="173"/>
    </row>
    <row r="117" spans="1:9" ht="15.75" thickBot="1" x14ac:dyDescent="0.3">
      <c r="A117" s="78" t="s">
        <v>118</v>
      </c>
      <c r="B117" s="27"/>
      <c r="C117" s="61"/>
      <c r="D117" s="95"/>
      <c r="E117" s="61"/>
      <c r="F117" s="95"/>
      <c r="G117" s="44"/>
      <c r="H117" s="45"/>
      <c r="I117" s="173"/>
    </row>
    <row r="118" spans="1:9" x14ac:dyDescent="0.25">
      <c r="A118" s="96" t="s">
        <v>105</v>
      </c>
      <c r="B118" s="74"/>
      <c r="C118" s="97">
        <f>C101+C103+C111+C107+C109+C105+C113+C115</f>
        <v>1653050.115</v>
      </c>
      <c r="D118" s="98"/>
      <c r="E118" s="97">
        <f>E101+E103+E111+E107+E109+E105+E113+E115</f>
        <v>1453155.3049999999</v>
      </c>
      <c r="F118" s="98"/>
      <c r="G118" s="97">
        <f>G101+G103+G111+G105+G107+G109+G113+G115</f>
        <v>199894.80999999997</v>
      </c>
      <c r="H118" s="98"/>
      <c r="I118" s="173"/>
    </row>
    <row r="119" spans="1:9" ht="15.75" thickBot="1" x14ac:dyDescent="0.3">
      <c r="A119" s="99" t="s">
        <v>106</v>
      </c>
      <c r="B119" s="66"/>
      <c r="C119" s="65"/>
      <c r="D119" s="67"/>
      <c r="E119" s="65"/>
      <c r="F119" s="67"/>
      <c r="G119" s="65"/>
      <c r="H119" s="68"/>
      <c r="I119" s="173"/>
    </row>
    <row r="120" spans="1:9" x14ac:dyDescent="0.25">
      <c r="A120" s="94"/>
      <c r="B120" s="10"/>
      <c r="C120" s="69"/>
      <c r="D120" s="30"/>
      <c r="E120" s="93"/>
      <c r="F120" s="30"/>
      <c r="G120" s="69"/>
      <c r="H120" s="92"/>
      <c r="I120" s="173"/>
    </row>
    <row r="121" spans="1:9" x14ac:dyDescent="0.25">
      <c r="A121" s="69"/>
      <c r="B121" s="10"/>
      <c r="C121" s="69"/>
      <c r="D121" s="30"/>
      <c r="E121" s="111"/>
      <c r="F121" s="30"/>
      <c r="G121" s="69"/>
      <c r="H121" s="69"/>
      <c r="I121" s="173"/>
    </row>
    <row r="122" spans="1:9" x14ac:dyDescent="0.25">
      <c r="A122" s="69"/>
      <c r="B122" s="10"/>
      <c r="C122" s="69"/>
      <c r="D122" s="30"/>
      <c r="E122" s="116"/>
      <c r="F122" s="30"/>
      <c r="G122" s="69"/>
      <c r="H122" s="69"/>
      <c r="I122" s="173"/>
    </row>
    <row r="123" spans="1:9" x14ac:dyDescent="0.25">
      <c r="A123" s="72"/>
      <c r="B123" s="30"/>
      <c r="C123" s="71"/>
      <c r="D123" s="30"/>
      <c r="E123" s="118"/>
      <c r="F123" s="30"/>
      <c r="G123" s="71"/>
      <c r="H123" s="71"/>
      <c r="I123" s="173"/>
    </row>
    <row r="124" spans="1:9" ht="14.25" customHeight="1" x14ac:dyDescent="0.25">
      <c r="A124" s="10"/>
      <c r="B124" s="10"/>
      <c r="C124" s="10"/>
      <c r="D124" s="30"/>
      <c r="E124" s="4"/>
      <c r="F124" s="4"/>
      <c r="G124" s="4"/>
      <c r="H124" s="4"/>
      <c r="I124" s="171"/>
    </row>
    <row r="125" spans="1:9" ht="15.75" x14ac:dyDescent="0.25">
      <c r="A125" s="189" t="s">
        <v>253</v>
      </c>
      <c r="B125" s="41"/>
      <c r="C125" s="41"/>
      <c r="D125" s="30"/>
      <c r="E125" s="41"/>
      <c r="F125" s="41"/>
      <c r="G125" s="41"/>
      <c r="H125" s="41"/>
      <c r="I125" s="176"/>
    </row>
    <row r="126" spans="1:9" x14ac:dyDescent="0.25">
      <c r="A126" s="10"/>
      <c r="B126" s="10"/>
      <c r="C126" s="180"/>
      <c r="D126" s="181"/>
      <c r="E126" s="182"/>
      <c r="F126" s="183"/>
      <c r="G126" s="184"/>
      <c r="H126" s="184"/>
      <c r="I126" s="171"/>
    </row>
    <row r="127" spans="1:9" ht="15.75" x14ac:dyDescent="0.25">
      <c r="A127" s="3" t="s">
        <v>4</v>
      </c>
      <c r="B127" s="3"/>
      <c r="C127" s="185"/>
      <c r="D127" s="181"/>
      <c r="E127" s="186"/>
      <c r="F127" s="186"/>
      <c r="G127" s="187"/>
      <c r="H127" s="187"/>
      <c r="I127" s="177"/>
    </row>
    <row r="128" spans="1:9" ht="15.75" x14ac:dyDescent="0.25">
      <c r="A128" s="3"/>
      <c r="B128" s="3"/>
      <c r="C128" s="186"/>
      <c r="D128" s="181"/>
      <c r="E128" s="186"/>
      <c r="F128" s="186"/>
      <c r="G128" s="187"/>
      <c r="H128" s="187"/>
      <c r="I128" s="177"/>
    </row>
    <row r="129" spans="1:9" ht="15.75" x14ac:dyDescent="0.25">
      <c r="A129" s="3"/>
      <c r="B129" s="3"/>
      <c r="C129" s="186"/>
      <c r="D129" s="181"/>
      <c r="E129" s="186"/>
      <c r="F129" s="186"/>
      <c r="G129" s="187"/>
      <c r="H129" s="186"/>
      <c r="I129" s="177"/>
    </row>
    <row r="130" spans="1:9" ht="15.75" x14ac:dyDescent="0.25">
      <c r="A130" s="3"/>
      <c r="B130" s="3"/>
      <c r="C130" s="185"/>
      <c r="D130" s="181"/>
      <c r="E130" s="186"/>
      <c r="F130" s="186"/>
      <c r="G130" s="187"/>
      <c r="H130" s="186"/>
      <c r="I130" s="177"/>
    </row>
    <row r="131" spans="1:9" x14ac:dyDescent="0.25">
      <c r="C131" s="178"/>
      <c r="D131" s="178"/>
      <c r="E131" s="178"/>
      <c r="F131" s="178"/>
      <c r="G131" s="178"/>
      <c r="H131" s="178"/>
    </row>
    <row r="144" spans="1:9" x14ac:dyDescent="0.25">
      <c r="C144" s="20"/>
    </row>
  </sheetData>
  <pageMargins left="0.25" right="0.25" top="0.75" bottom="0.75" header="0.3" footer="0.3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56"/>
  <sheetViews>
    <sheetView tabSelected="1" topLeftCell="F24" zoomScale="86" zoomScaleNormal="86" workbookViewId="0">
      <selection activeCell="P56" sqref="P56"/>
    </sheetView>
  </sheetViews>
  <sheetFormatPr defaultColWidth="11.5703125" defaultRowHeight="15" x14ac:dyDescent="0.25"/>
  <cols>
    <col min="1" max="1" width="30.7109375" style="133" customWidth="1"/>
    <col min="2" max="2" width="42.85546875" style="133" customWidth="1"/>
    <col min="3" max="3" width="11.7109375" style="133" customWidth="1"/>
    <col min="4" max="4" width="11.28515625" style="133" customWidth="1"/>
    <col min="5" max="5" width="12.85546875" style="133" customWidth="1"/>
    <col min="6" max="6" width="12.140625" style="133" customWidth="1"/>
    <col min="7" max="7" width="13" style="133" customWidth="1"/>
    <col min="8" max="8" width="11.42578125" style="133" customWidth="1"/>
    <col min="9" max="9" width="12.7109375" style="178" customWidth="1"/>
    <col min="10" max="10" width="4.140625" style="133" customWidth="1"/>
    <col min="11" max="11" width="47" style="133" customWidth="1"/>
    <col min="12" max="12" width="13.42578125" style="133" customWidth="1"/>
    <col min="13" max="13" width="11.28515625" style="133" customWidth="1"/>
    <col min="14" max="14" width="13.5703125" style="133" customWidth="1"/>
    <col min="15" max="15" width="11.28515625" style="133" customWidth="1"/>
    <col min="16" max="16" width="10" style="133" customWidth="1"/>
    <col min="17" max="17" width="11" style="133" customWidth="1"/>
    <col min="18" max="19" width="10" style="133" customWidth="1"/>
    <col min="20" max="20" width="11.28515625" style="133" customWidth="1"/>
    <col min="21" max="21" width="11.140625" style="133" customWidth="1"/>
    <col min="22" max="22" width="13" style="133" customWidth="1"/>
    <col min="23" max="23" width="10.7109375" style="133" customWidth="1"/>
    <col min="24" max="24" width="9.7109375" style="133" customWidth="1"/>
    <col min="25" max="25" width="9.5703125" style="133" customWidth="1"/>
    <col min="26" max="26" width="11.85546875" style="133" customWidth="1"/>
    <col min="27" max="27" width="10.140625" style="133" customWidth="1"/>
    <col min="28" max="267" width="11.5703125" style="133"/>
    <col min="268" max="268" width="23.140625" style="133" customWidth="1"/>
    <col min="269" max="269" width="42.85546875" style="133" customWidth="1"/>
    <col min="270" max="270" width="11.5703125" style="133"/>
    <col min="271" max="271" width="11.28515625" style="133" customWidth="1"/>
    <col min="272" max="272" width="12.85546875" style="133" customWidth="1"/>
    <col min="273" max="273" width="12.140625" style="133" customWidth="1"/>
    <col min="274" max="274" width="11.7109375" style="133" customWidth="1"/>
    <col min="275" max="275" width="11.42578125" style="133" customWidth="1"/>
    <col min="276" max="276" width="12.7109375" style="133" customWidth="1"/>
    <col min="277" max="277" width="4.140625" style="133" customWidth="1"/>
    <col min="278" max="278" width="35.5703125" style="133" customWidth="1"/>
    <col min="279" max="279" width="12.5703125" style="133" customWidth="1"/>
    <col min="280" max="280" width="12.28515625" style="133" customWidth="1"/>
    <col min="281" max="282" width="11.140625" style="133" customWidth="1"/>
    <col min="283" max="283" width="12.42578125" style="133" customWidth="1"/>
    <col min="284" max="284" width="11.42578125" style="133" customWidth="1"/>
    <col min="285" max="285" width="13.5703125" style="133" customWidth="1"/>
    <col min="286" max="523" width="11.5703125" style="133"/>
    <col min="524" max="524" width="23.140625" style="133" customWidth="1"/>
    <col min="525" max="525" width="42.85546875" style="133" customWidth="1"/>
    <col min="526" max="526" width="11.5703125" style="133"/>
    <col min="527" max="527" width="11.28515625" style="133" customWidth="1"/>
    <col min="528" max="528" width="12.85546875" style="133" customWidth="1"/>
    <col min="529" max="529" width="12.140625" style="133" customWidth="1"/>
    <col min="530" max="530" width="11.7109375" style="133" customWidth="1"/>
    <col min="531" max="531" width="11.42578125" style="133" customWidth="1"/>
    <col min="532" max="532" width="12.7109375" style="133" customWidth="1"/>
    <col min="533" max="533" width="4.140625" style="133" customWidth="1"/>
    <col min="534" max="534" width="35.5703125" style="133" customWidth="1"/>
    <col min="535" max="535" width="12.5703125" style="133" customWidth="1"/>
    <col min="536" max="536" width="12.28515625" style="133" customWidth="1"/>
    <col min="537" max="538" width="11.140625" style="133" customWidth="1"/>
    <col min="539" max="539" width="12.42578125" style="133" customWidth="1"/>
    <col min="540" max="540" width="11.42578125" style="133" customWidth="1"/>
    <col min="541" max="541" width="13.5703125" style="133" customWidth="1"/>
    <col min="542" max="779" width="11.5703125" style="133"/>
    <col min="780" max="780" width="23.140625" style="133" customWidth="1"/>
    <col min="781" max="781" width="42.85546875" style="133" customWidth="1"/>
    <col min="782" max="782" width="11.5703125" style="133"/>
    <col min="783" max="783" width="11.28515625" style="133" customWidth="1"/>
    <col min="784" max="784" width="12.85546875" style="133" customWidth="1"/>
    <col min="785" max="785" width="12.140625" style="133" customWidth="1"/>
    <col min="786" max="786" width="11.7109375" style="133" customWidth="1"/>
    <col min="787" max="787" width="11.42578125" style="133" customWidth="1"/>
    <col min="788" max="788" width="12.7109375" style="133" customWidth="1"/>
    <col min="789" max="789" width="4.140625" style="133" customWidth="1"/>
    <col min="790" max="790" width="35.5703125" style="133" customWidth="1"/>
    <col min="791" max="791" width="12.5703125" style="133" customWidth="1"/>
    <col min="792" max="792" width="12.28515625" style="133" customWidth="1"/>
    <col min="793" max="794" width="11.140625" style="133" customWidth="1"/>
    <col min="795" max="795" width="12.42578125" style="133" customWidth="1"/>
    <col min="796" max="796" width="11.42578125" style="133" customWidth="1"/>
    <col min="797" max="797" width="13.5703125" style="133" customWidth="1"/>
    <col min="798" max="1035" width="11.5703125" style="133"/>
    <col min="1036" max="1036" width="23.140625" style="133" customWidth="1"/>
    <col min="1037" max="1037" width="42.85546875" style="133" customWidth="1"/>
    <col min="1038" max="1038" width="11.5703125" style="133"/>
    <col min="1039" max="1039" width="11.28515625" style="133" customWidth="1"/>
    <col min="1040" max="1040" width="12.85546875" style="133" customWidth="1"/>
    <col min="1041" max="1041" width="12.140625" style="133" customWidth="1"/>
    <col min="1042" max="1042" width="11.7109375" style="133" customWidth="1"/>
    <col min="1043" max="1043" width="11.42578125" style="133" customWidth="1"/>
    <col min="1044" max="1044" width="12.7109375" style="133" customWidth="1"/>
    <col min="1045" max="1045" width="4.140625" style="133" customWidth="1"/>
    <col min="1046" max="1046" width="35.5703125" style="133" customWidth="1"/>
    <col min="1047" max="1047" width="12.5703125" style="133" customWidth="1"/>
    <col min="1048" max="1048" width="12.28515625" style="133" customWidth="1"/>
    <col min="1049" max="1050" width="11.140625" style="133" customWidth="1"/>
    <col min="1051" max="1051" width="12.42578125" style="133" customWidth="1"/>
    <col min="1052" max="1052" width="11.42578125" style="133" customWidth="1"/>
    <col min="1053" max="1053" width="13.5703125" style="133" customWidth="1"/>
    <col min="1054" max="1291" width="11.5703125" style="133"/>
    <col min="1292" max="1292" width="23.140625" style="133" customWidth="1"/>
    <col min="1293" max="1293" width="42.85546875" style="133" customWidth="1"/>
    <col min="1294" max="1294" width="11.5703125" style="133"/>
    <col min="1295" max="1295" width="11.28515625" style="133" customWidth="1"/>
    <col min="1296" max="1296" width="12.85546875" style="133" customWidth="1"/>
    <col min="1297" max="1297" width="12.140625" style="133" customWidth="1"/>
    <col min="1298" max="1298" width="11.7109375" style="133" customWidth="1"/>
    <col min="1299" max="1299" width="11.42578125" style="133" customWidth="1"/>
    <col min="1300" max="1300" width="12.7109375" style="133" customWidth="1"/>
    <col min="1301" max="1301" width="4.140625" style="133" customWidth="1"/>
    <col min="1302" max="1302" width="35.5703125" style="133" customWidth="1"/>
    <col min="1303" max="1303" width="12.5703125" style="133" customWidth="1"/>
    <col min="1304" max="1304" width="12.28515625" style="133" customWidth="1"/>
    <col min="1305" max="1306" width="11.140625" style="133" customWidth="1"/>
    <col min="1307" max="1307" width="12.42578125" style="133" customWidth="1"/>
    <col min="1308" max="1308" width="11.42578125" style="133" customWidth="1"/>
    <col min="1309" max="1309" width="13.5703125" style="133" customWidth="1"/>
    <col min="1310" max="1547" width="11.5703125" style="133"/>
    <col min="1548" max="1548" width="23.140625" style="133" customWidth="1"/>
    <col min="1549" max="1549" width="42.85546875" style="133" customWidth="1"/>
    <col min="1550" max="1550" width="11.5703125" style="133"/>
    <col min="1551" max="1551" width="11.28515625" style="133" customWidth="1"/>
    <col min="1552" max="1552" width="12.85546875" style="133" customWidth="1"/>
    <col min="1553" max="1553" width="12.140625" style="133" customWidth="1"/>
    <col min="1554" max="1554" width="11.7109375" style="133" customWidth="1"/>
    <col min="1555" max="1555" width="11.42578125" style="133" customWidth="1"/>
    <col min="1556" max="1556" width="12.7109375" style="133" customWidth="1"/>
    <col min="1557" max="1557" width="4.140625" style="133" customWidth="1"/>
    <col min="1558" max="1558" width="35.5703125" style="133" customWidth="1"/>
    <col min="1559" max="1559" width="12.5703125" style="133" customWidth="1"/>
    <col min="1560" max="1560" width="12.28515625" style="133" customWidth="1"/>
    <col min="1561" max="1562" width="11.140625" style="133" customWidth="1"/>
    <col min="1563" max="1563" width="12.42578125" style="133" customWidth="1"/>
    <col min="1564" max="1564" width="11.42578125" style="133" customWidth="1"/>
    <col min="1565" max="1565" width="13.5703125" style="133" customWidth="1"/>
    <col min="1566" max="1803" width="11.5703125" style="133"/>
    <col min="1804" max="1804" width="23.140625" style="133" customWidth="1"/>
    <col min="1805" max="1805" width="42.85546875" style="133" customWidth="1"/>
    <col min="1806" max="1806" width="11.5703125" style="133"/>
    <col min="1807" max="1807" width="11.28515625" style="133" customWidth="1"/>
    <col min="1808" max="1808" width="12.85546875" style="133" customWidth="1"/>
    <col min="1809" max="1809" width="12.140625" style="133" customWidth="1"/>
    <col min="1810" max="1810" width="11.7109375" style="133" customWidth="1"/>
    <col min="1811" max="1811" width="11.42578125" style="133" customWidth="1"/>
    <col min="1812" max="1812" width="12.7109375" style="133" customWidth="1"/>
    <col min="1813" max="1813" width="4.140625" style="133" customWidth="1"/>
    <col min="1814" max="1814" width="35.5703125" style="133" customWidth="1"/>
    <col min="1815" max="1815" width="12.5703125" style="133" customWidth="1"/>
    <col min="1816" max="1816" width="12.28515625" style="133" customWidth="1"/>
    <col min="1817" max="1818" width="11.140625" style="133" customWidth="1"/>
    <col min="1819" max="1819" width="12.42578125" style="133" customWidth="1"/>
    <col min="1820" max="1820" width="11.42578125" style="133" customWidth="1"/>
    <col min="1821" max="1821" width="13.5703125" style="133" customWidth="1"/>
    <col min="1822" max="2059" width="11.5703125" style="133"/>
    <col min="2060" max="2060" width="23.140625" style="133" customWidth="1"/>
    <col min="2061" max="2061" width="42.85546875" style="133" customWidth="1"/>
    <col min="2062" max="2062" width="11.5703125" style="133"/>
    <col min="2063" max="2063" width="11.28515625" style="133" customWidth="1"/>
    <col min="2064" max="2064" width="12.85546875" style="133" customWidth="1"/>
    <col min="2065" max="2065" width="12.140625" style="133" customWidth="1"/>
    <col min="2066" max="2066" width="11.7109375" style="133" customWidth="1"/>
    <col min="2067" max="2067" width="11.42578125" style="133" customWidth="1"/>
    <col min="2068" max="2068" width="12.7109375" style="133" customWidth="1"/>
    <col min="2069" max="2069" width="4.140625" style="133" customWidth="1"/>
    <col min="2070" max="2070" width="35.5703125" style="133" customWidth="1"/>
    <col min="2071" max="2071" width="12.5703125" style="133" customWidth="1"/>
    <col min="2072" max="2072" width="12.28515625" style="133" customWidth="1"/>
    <col min="2073" max="2074" width="11.140625" style="133" customWidth="1"/>
    <col min="2075" max="2075" width="12.42578125" style="133" customWidth="1"/>
    <col min="2076" max="2076" width="11.42578125" style="133" customWidth="1"/>
    <col min="2077" max="2077" width="13.5703125" style="133" customWidth="1"/>
    <col min="2078" max="2315" width="11.5703125" style="133"/>
    <col min="2316" max="2316" width="23.140625" style="133" customWidth="1"/>
    <col min="2317" max="2317" width="42.85546875" style="133" customWidth="1"/>
    <col min="2318" max="2318" width="11.5703125" style="133"/>
    <col min="2319" max="2319" width="11.28515625" style="133" customWidth="1"/>
    <col min="2320" max="2320" width="12.85546875" style="133" customWidth="1"/>
    <col min="2321" max="2321" width="12.140625" style="133" customWidth="1"/>
    <col min="2322" max="2322" width="11.7109375" style="133" customWidth="1"/>
    <col min="2323" max="2323" width="11.42578125" style="133" customWidth="1"/>
    <col min="2324" max="2324" width="12.7109375" style="133" customWidth="1"/>
    <col min="2325" max="2325" width="4.140625" style="133" customWidth="1"/>
    <col min="2326" max="2326" width="35.5703125" style="133" customWidth="1"/>
    <col min="2327" max="2327" width="12.5703125" style="133" customWidth="1"/>
    <col min="2328" max="2328" width="12.28515625" style="133" customWidth="1"/>
    <col min="2329" max="2330" width="11.140625" style="133" customWidth="1"/>
    <col min="2331" max="2331" width="12.42578125" style="133" customWidth="1"/>
    <col min="2332" max="2332" width="11.42578125" style="133" customWidth="1"/>
    <col min="2333" max="2333" width="13.5703125" style="133" customWidth="1"/>
    <col min="2334" max="2571" width="11.5703125" style="133"/>
    <col min="2572" max="2572" width="23.140625" style="133" customWidth="1"/>
    <col min="2573" max="2573" width="42.85546875" style="133" customWidth="1"/>
    <col min="2574" max="2574" width="11.5703125" style="133"/>
    <col min="2575" max="2575" width="11.28515625" style="133" customWidth="1"/>
    <col min="2576" max="2576" width="12.85546875" style="133" customWidth="1"/>
    <col min="2577" max="2577" width="12.140625" style="133" customWidth="1"/>
    <col min="2578" max="2578" width="11.7109375" style="133" customWidth="1"/>
    <col min="2579" max="2579" width="11.42578125" style="133" customWidth="1"/>
    <col min="2580" max="2580" width="12.7109375" style="133" customWidth="1"/>
    <col min="2581" max="2581" width="4.140625" style="133" customWidth="1"/>
    <col min="2582" max="2582" width="35.5703125" style="133" customWidth="1"/>
    <col min="2583" max="2583" width="12.5703125" style="133" customWidth="1"/>
    <col min="2584" max="2584" width="12.28515625" style="133" customWidth="1"/>
    <col min="2585" max="2586" width="11.140625" style="133" customWidth="1"/>
    <col min="2587" max="2587" width="12.42578125" style="133" customWidth="1"/>
    <col min="2588" max="2588" width="11.42578125" style="133" customWidth="1"/>
    <col min="2589" max="2589" width="13.5703125" style="133" customWidth="1"/>
    <col min="2590" max="2827" width="11.5703125" style="133"/>
    <col min="2828" max="2828" width="23.140625" style="133" customWidth="1"/>
    <col min="2829" max="2829" width="42.85546875" style="133" customWidth="1"/>
    <col min="2830" max="2830" width="11.5703125" style="133"/>
    <col min="2831" max="2831" width="11.28515625" style="133" customWidth="1"/>
    <col min="2832" max="2832" width="12.85546875" style="133" customWidth="1"/>
    <col min="2833" max="2833" width="12.140625" style="133" customWidth="1"/>
    <col min="2834" max="2834" width="11.7109375" style="133" customWidth="1"/>
    <col min="2835" max="2835" width="11.42578125" style="133" customWidth="1"/>
    <col min="2836" max="2836" width="12.7109375" style="133" customWidth="1"/>
    <col min="2837" max="2837" width="4.140625" style="133" customWidth="1"/>
    <col min="2838" max="2838" width="35.5703125" style="133" customWidth="1"/>
    <col min="2839" max="2839" width="12.5703125" style="133" customWidth="1"/>
    <col min="2840" max="2840" width="12.28515625" style="133" customWidth="1"/>
    <col min="2841" max="2842" width="11.140625" style="133" customWidth="1"/>
    <col min="2843" max="2843" width="12.42578125" style="133" customWidth="1"/>
    <col min="2844" max="2844" width="11.42578125" style="133" customWidth="1"/>
    <col min="2845" max="2845" width="13.5703125" style="133" customWidth="1"/>
    <col min="2846" max="3083" width="11.5703125" style="133"/>
    <col min="3084" max="3084" width="23.140625" style="133" customWidth="1"/>
    <col min="3085" max="3085" width="42.85546875" style="133" customWidth="1"/>
    <col min="3086" max="3086" width="11.5703125" style="133"/>
    <col min="3087" max="3087" width="11.28515625" style="133" customWidth="1"/>
    <col min="3088" max="3088" width="12.85546875" style="133" customWidth="1"/>
    <col min="3089" max="3089" width="12.140625" style="133" customWidth="1"/>
    <col min="3090" max="3090" width="11.7109375" style="133" customWidth="1"/>
    <col min="3091" max="3091" width="11.42578125" style="133" customWidth="1"/>
    <col min="3092" max="3092" width="12.7109375" style="133" customWidth="1"/>
    <col min="3093" max="3093" width="4.140625" style="133" customWidth="1"/>
    <col min="3094" max="3094" width="35.5703125" style="133" customWidth="1"/>
    <col min="3095" max="3095" width="12.5703125" style="133" customWidth="1"/>
    <col min="3096" max="3096" width="12.28515625" style="133" customWidth="1"/>
    <col min="3097" max="3098" width="11.140625" style="133" customWidth="1"/>
    <col min="3099" max="3099" width="12.42578125" style="133" customWidth="1"/>
    <col min="3100" max="3100" width="11.42578125" style="133" customWidth="1"/>
    <col min="3101" max="3101" width="13.5703125" style="133" customWidth="1"/>
    <col min="3102" max="3339" width="11.5703125" style="133"/>
    <col min="3340" max="3340" width="23.140625" style="133" customWidth="1"/>
    <col min="3341" max="3341" width="42.85546875" style="133" customWidth="1"/>
    <col min="3342" max="3342" width="11.5703125" style="133"/>
    <col min="3343" max="3343" width="11.28515625" style="133" customWidth="1"/>
    <col min="3344" max="3344" width="12.85546875" style="133" customWidth="1"/>
    <col min="3345" max="3345" width="12.140625" style="133" customWidth="1"/>
    <col min="3346" max="3346" width="11.7109375" style="133" customWidth="1"/>
    <col min="3347" max="3347" width="11.42578125" style="133" customWidth="1"/>
    <col min="3348" max="3348" width="12.7109375" style="133" customWidth="1"/>
    <col min="3349" max="3349" width="4.140625" style="133" customWidth="1"/>
    <col min="3350" max="3350" width="35.5703125" style="133" customWidth="1"/>
    <col min="3351" max="3351" width="12.5703125" style="133" customWidth="1"/>
    <col min="3352" max="3352" width="12.28515625" style="133" customWidth="1"/>
    <col min="3353" max="3354" width="11.140625" style="133" customWidth="1"/>
    <col min="3355" max="3355" width="12.42578125" style="133" customWidth="1"/>
    <col min="3356" max="3356" width="11.42578125" style="133" customWidth="1"/>
    <col min="3357" max="3357" width="13.5703125" style="133" customWidth="1"/>
    <col min="3358" max="3595" width="11.5703125" style="133"/>
    <col min="3596" max="3596" width="23.140625" style="133" customWidth="1"/>
    <col min="3597" max="3597" width="42.85546875" style="133" customWidth="1"/>
    <col min="3598" max="3598" width="11.5703125" style="133"/>
    <col min="3599" max="3599" width="11.28515625" style="133" customWidth="1"/>
    <col min="3600" max="3600" width="12.85546875" style="133" customWidth="1"/>
    <col min="3601" max="3601" width="12.140625" style="133" customWidth="1"/>
    <col min="3602" max="3602" width="11.7109375" style="133" customWidth="1"/>
    <col min="3603" max="3603" width="11.42578125" style="133" customWidth="1"/>
    <col min="3604" max="3604" width="12.7109375" style="133" customWidth="1"/>
    <col min="3605" max="3605" width="4.140625" style="133" customWidth="1"/>
    <col min="3606" max="3606" width="35.5703125" style="133" customWidth="1"/>
    <col min="3607" max="3607" width="12.5703125" style="133" customWidth="1"/>
    <col min="3608" max="3608" width="12.28515625" style="133" customWidth="1"/>
    <col min="3609" max="3610" width="11.140625" style="133" customWidth="1"/>
    <col min="3611" max="3611" width="12.42578125" style="133" customWidth="1"/>
    <col min="3612" max="3612" width="11.42578125" style="133" customWidth="1"/>
    <col min="3613" max="3613" width="13.5703125" style="133" customWidth="1"/>
    <col min="3614" max="3851" width="11.5703125" style="133"/>
    <col min="3852" max="3852" width="23.140625" style="133" customWidth="1"/>
    <col min="3853" max="3853" width="42.85546875" style="133" customWidth="1"/>
    <col min="3854" max="3854" width="11.5703125" style="133"/>
    <col min="3855" max="3855" width="11.28515625" style="133" customWidth="1"/>
    <col min="3856" max="3856" width="12.85546875" style="133" customWidth="1"/>
    <col min="3857" max="3857" width="12.140625" style="133" customWidth="1"/>
    <col min="3858" max="3858" width="11.7109375" style="133" customWidth="1"/>
    <col min="3859" max="3859" width="11.42578125" style="133" customWidth="1"/>
    <col min="3860" max="3860" width="12.7109375" style="133" customWidth="1"/>
    <col min="3861" max="3861" width="4.140625" style="133" customWidth="1"/>
    <col min="3862" max="3862" width="35.5703125" style="133" customWidth="1"/>
    <col min="3863" max="3863" width="12.5703125" style="133" customWidth="1"/>
    <col min="3864" max="3864" width="12.28515625" style="133" customWidth="1"/>
    <col min="3865" max="3866" width="11.140625" style="133" customWidth="1"/>
    <col min="3867" max="3867" width="12.42578125" style="133" customWidth="1"/>
    <col min="3868" max="3868" width="11.42578125" style="133" customWidth="1"/>
    <col min="3869" max="3869" width="13.5703125" style="133" customWidth="1"/>
    <col min="3870" max="4107" width="11.5703125" style="133"/>
    <col min="4108" max="4108" width="23.140625" style="133" customWidth="1"/>
    <col min="4109" max="4109" width="42.85546875" style="133" customWidth="1"/>
    <col min="4110" max="4110" width="11.5703125" style="133"/>
    <col min="4111" max="4111" width="11.28515625" style="133" customWidth="1"/>
    <col min="4112" max="4112" width="12.85546875" style="133" customWidth="1"/>
    <col min="4113" max="4113" width="12.140625" style="133" customWidth="1"/>
    <col min="4114" max="4114" width="11.7109375" style="133" customWidth="1"/>
    <col min="4115" max="4115" width="11.42578125" style="133" customWidth="1"/>
    <col min="4116" max="4116" width="12.7109375" style="133" customWidth="1"/>
    <col min="4117" max="4117" width="4.140625" style="133" customWidth="1"/>
    <col min="4118" max="4118" width="35.5703125" style="133" customWidth="1"/>
    <col min="4119" max="4119" width="12.5703125" style="133" customWidth="1"/>
    <col min="4120" max="4120" width="12.28515625" style="133" customWidth="1"/>
    <col min="4121" max="4122" width="11.140625" style="133" customWidth="1"/>
    <col min="4123" max="4123" width="12.42578125" style="133" customWidth="1"/>
    <col min="4124" max="4124" width="11.42578125" style="133" customWidth="1"/>
    <col min="4125" max="4125" width="13.5703125" style="133" customWidth="1"/>
    <col min="4126" max="4363" width="11.5703125" style="133"/>
    <col min="4364" max="4364" width="23.140625" style="133" customWidth="1"/>
    <col min="4365" max="4365" width="42.85546875" style="133" customWidth="1"/>
    <col min="4366" max="4366" width="11.5703125" style="133"/>
    <col min="4367" max="4367" width="11.28515625" style="133" customWidth="1"/>
    <col min="4368" max="4368" width="12.85546875" style="133" customWidth="1"/>
    <col min="4369" max="4369" width="12.140625" style="133" customWidth="1"/>
    <col min="4370" max="4370" width="11.7109375" style="133" customWidth="1"/>
    <col min="4371" max="4371" width="11.42578125" style="133" customWidth="1"/>
    <col min="4372" max="4372" width="12.7109375" style="133" customWidth="1"/>
    <col min="4373" max="4373" width="4.140625" style="133" customWidth="1"/>
    <col min="4374" max="4374" width="35.5703125" style="133" customWidth="1"/>
    <col min="4375" max="4375" width="12.5703125" style="133" customWidth="1"/>
    <col min="4376" max="4376" width="12.28515625" style="133" customWidth="1"/>
    <col min="4377" max="4378" width="11.140625" style="133" customWidth="1"/>
    <col min="4379" max="4379" width="12.42578125" style="133" customWidth="1"/>
    <col min="4380" max="4380" width="11.42578125" style="133" customWidth="1"/>
    <col min="4381" max="4381" width="13.5703125" style="133" customWidth="1"/>
    <col min="4382" max="4619" width="11.5703125" style="133"/>
    <col min="4620" max="4620" width="23.140625" style="133" customWidth="1"/>
    <col min="4621" max="4621" width="42.85546875" style="133" customWidth="1"/>
    <col min="4622" max="4622" width="11.5703125" style="133"/>
    <col min="4623" max="4623" width="11.28515625" style="133" customWidth="1"/>
    <col min="4624" max="4624" width="12.85546875" style="133" customWidth="1"/>
    <col min="4625" max="4625" width="12.140625" style="133" customWidth="1"/>
    <col min="4626" max="4626" width="11.7109375" style="133" customWidth="1"/>
    <col min="4627" max="4627" width="11.42578125" style="133" customWidth="1"/>
    <col min="4628" max="4628" width="12.7109375" style="133" customWidth="1"/>
    <col min="4629" max="4629" width="4.140625" style="133" customWidth="1"/>
    <col min="4630" max="4630" width="35.5703125" style="133" customWidth="1"/>
    <col min="4631" max="4631" width="12.5703125" style="133" customWidth="1"/>
    <col min="4632" max="4632" width="12.28515625" style="133" customWidth="1"/>
    <col min="4633" max="4634" width="11.140625" style="133" customWidth="1"/>
    <col min="4635" max="4635" width="12.42578125" style="133" customWidth="1"/>
    <col min="4636" max="4636" width="11.42578125" style="133" customWidth="1"/>
    <col min="4637" max="4637" width="13.5703125" style="133" customWidth="1"/>
    <col min="4638" max="4875" width="11.5703125" style="133"/>
    <col min="4876" max="4876" width="23.140625" style="133" customWidth="1"/>
    <col min="4877" max="4877" width="42.85546875" style="133" customWidth="1"/>
    <col min="4878" max="4878" width="11.5703125" style="133"/>
    <col min="4879" max="4879" width="11.28515625" style="133" customWidth="1"/>
    <col min="4880" max="4880" width="12.85546875" style="133" customWidth="1"/>
    <col min="4881" max="4881" width="12.140625" style="133" customWidth="1"/>
    <col min="4882" max="4882" width="11.7109375" style="133" customWidth="1"/>
    <col min="4883" max="4883" width="11.42578125" style="133" customWidth="1"/>
    <col min="4884" max="4884" width="12.7109375" style="133" customWidth="1"/>
    <col min="4885" max="4885" width="4.140625" style="133" customWidth="1"/>
    <col min="4886" max="4886" width="35.5703125" style="133" customWidth="1"/>
    <col min="4887" max="4887" width="12.5703125" style="133" customWidth="1"/>
    <col min="4888" max="4888" width="12.28515625" style="133" customWidth="1"/>
    <col min="4889" max="4890" width="11.140625" style="133" customWidth="1"/>
    <col min="4891" max="4891" width="12.42578125" style="133" customWidth="1"/>
    <col min="4892" max="4892" width="11.42578125" style="133" customWidth="1"/>
    <col min="4893" max="4893" width="13.5703125" style="133" customWidth="1"/>
    <col min="4894" max="5131" width="11.5703125" style="133"/>
    <col min="5132" max="5132" width="23.140625" style="133" customWidth="1"/>
    <col min="5133" max="5133" width="42.85546875" style="133" customWidth="1"/>
    <col min="5134" max="5134" width="11.5703125" style="133"/>
    <col min="5135" max="5135" width="11.28515625" style="133" customWidth="1"/>
    <col min="5136" max="5136" width="12.85546875" style="133" customWidth="1"/>
    <col min="5137" max="5137" width="12.140625" style="133" customWidth="1"/>
    <col min="5138" max="5138" width="11.7109375" style="133" customWidth="1"/>
    <col min="5139" max="5139" width="11.42578125" style="133" customWidth="1"/>
    <col min="5140" max="5140" width="12.7109375" style="133" customWidth="1"/>
    <col min="5141" max="5141" width="4.140625" style="133" customWidth="1"/>
    <col min="5142" max="5142" width="35.5703125" style="133" customWidth="1"/>
    <col min="5143" max="5143" width="12.5703125" style="133" customWidth="1"/>
    <col min="5144" max="5144" width="12.28515625" style="133" customWidth="1"/>
    <col min="5145" max="5146" width="11.140625" style="133" customWidth="1"/>
    <col min="5147" max="5147" width="12.42578125" style="133" customWidth="1"/>
    <col min="5148" max="5148" width="11.42578125" style="133" customWidth="1"/>
    <col min="5149" max="5149" width="13.5703125" style="133" customWidth="1"/>
    <col min="5150" max="5387" width="11.5703125" style="133"/>
    <col min="5388" max="5388" width="23.140625" style="133" customWidth="1"/>
    <col min="5389" max="5389" width="42.85546875" style="133" customWidth="1"/>
    <col min="5390" max="5390" width="11.5703125" style="133"/>
    <col min="5391" max="5391" width="11.28515625" style="133" customWidth="1"/>
    <col min="5392" max="5392" width="12.85546875" style="133" customWidth="1"/>
    <col min="5393" max="5393" width="12.140625" style="133" customWidth="1"/>
    <col min="5394" max="5394" width="11.7109375" style="133" customWidth="1"/>
    <col min="5395" max="5395" width="11.42578125" style="133" customWidth="1"/>
    <col min="5396" max="5396" width="12.7109375" style="133" customWidth="1"/>
    <col min="5397" max="5397" width="4.140625" style="133" customWidth="1"/>
    <col min="5398" max="5398" width="35.5703125" style="133" customWidth="1"/>
    <col min="5399" max="5399" width="12.5703125" style="133" customWidth="1"/>
    <col min="5400" max="5400" width="12.28515625" style="133" customWidth="1"/>
    <col min="5401" max="5402" width="11.140625" style="133" customWidth="1"/>
    <col min="5403" max="5403" width="12.42578125" style="133" customWidth="1"/>
    <col min="5404" max="5404" width="11.42578125" style="133" customWidth="1"/>
    <col min="5405" max="5405" width="13.5703125" style="133" customWidth="1"/>
    <col min="5406" max="5643" width="11.5703125" style="133"/>
    <col min="5644" max="5644" width="23.140625" style="133" customWidth="1"/>
    <col min="5645" max="5645" width="42.85546875" style="133" customWidth="1"/>
    <col min="5646" max="5646" width="11.5703125" style="133"/>
    <col min="5647" max="5647" width="11.28515625" style="133" customWidth="1"/>
    <col min="5648" max="5648" width="12.85546875" style="133" customWidth="1"/>
    <col min="5649" max="5649" width="12.140625" style="133" customWidth="1"/>
    <col min="5650" max="5650" width="11.7109375" style="133" customWidth="1"/>
    <col min="5651" max="5651" width="11.42578125" style="133" customWidth="1"/>
    <col min="5652" max="5652" width="12.7109375" style="133" customWidth="1"/>
    <col min="5653" max="5653" width="4.140625" style="133" customWidth="1"/>
    <col min="5654" max="5654" width="35.5703125" style="133" customWidth="1"/>
    <col min="5655" max="5655" width="12.5703125" style="133" customWidth="1"/>
    <col min="5656" max="5656" width="12.28515625" style="133" customWidth="1"/>
    <col min="5657" max="5658" width="11.140625" style="133" customWidth="1"/>
    <col min="5659" max="5659" width="12.42578125" style="133" customWidth="1"/>
    <col min="5660" max="5660" width="11.42578125" style="133" customWidth="1"/>
    <col min="5661" max="5661" width="13.5703125" style="133" customWidth="1"/>
    <col min="5662" max="5899" width="11.5703125" style="133"/>
    <col min="5900" max="5900" width="23.140625" style="133" customWidth="1"/>
    <col min="5901" max="5901" width="42.85546875" style="133" customWidth="1"/>
    <col min="5902" max="5902" width="11.5703125" style="133"/>
    <col min="5903" max="5903" width="11.28515625" style="133" customWidth="1"/>
    <col min="5904" max="5904" width="12.85546875" style="133" customWidth="1"/>
    <col min="5905" max="5905" width="12.140625" style="133" customWidth="1"/>
    <col min="5906" max="5906" width="11.7109375" style="133" customWidth="1"/>
    <col min="5907" max="5907" width="11.42578125" style="133" customWidth="1"/>
    <col min="5908" max="5908" width="12.7109375" style="133" customWidth="1"/>
    <col min="5909" max="5909" width="4.140625" style="133" customWidth="1"/>
    <col min="5910" max="5910" width="35.5703125" style="133" customWidth="1"/>
    <col min="5911" max="5911" width="12.5703125" style="133" customWidth="1"/>
    <col min="5912" max="5912" width="12.28515625" style="133" customWidth="1"/>
    <col min="5913" max="5914" width="11.140625" style="133" customWidth="1"/>
    <col min="5915" max="5915" width="12.42578125" style="133" customWidth="1"/>
    <col min="5916" max="5916" width="11.42578125" style="133" customWidth="1"/>
    <col min="5917" max="5917" width="13.5703125" style="133" customWidth="1"/>
    <col min="5918" max="6155" width="11.5703125" style="133"/>
    <col min="6156" max="6156" width="23.140625" style="133" customWidth="1"/>
    <col min="6157" max="6157" width="42.85546875" style="133" customWidth="1"/>
    <col min="6158" max="6158" width="11.5703125" style="133"/>
    <col min="6159" max="6159" width="11.28515625" style="133" customWidth="1"/>
    <col min="6160" max="6160" width="12.85546875" style="133" customWidth="1"/>
    <col min="6161" max="6161" width="12.140625" style="133" customWidth="1"/>
    <col min="6162" max="6162" width="11.7109375" style="133" customWidth="1"/>
    <col min="6163" max="6163" width="11.42578125" style="133" customWidth="1"/>
    <col min="6164" max="6164" width="12.7109375" style="133" customWidth="1"/>
    <col min="6165" max="6165" width="4.140625" style="133" customWidth="1"/>
    <col min="6166" max="6166" width="35.5703125" style="133" customWidth="1"/>
    <col min="6167" max="6167" width="12.5703125" style="133" customWidth="1"/>
    <col min="6168" max="6168" width="12.28515625" style="133" customWidth="1"/>
    <col min="6169" max="6170" width="11.140625" style="133" customWidth="1"/>
    <col min="6171" max="6171" width="12.42578125" style="133" customWidth="1"/>
    <col min="6172" max="6172" width="11.42578125" style="133" customWidth="1"/>
    <col min="6173" max="6173" width="13.5703125" style="133" customWidth="1"/>
    <col min="6174" max="6411" width="11.5703125" style="133"/>
    <col min="6412" max="6412" width="23.140625" style="133" customWidth="1"/>
    <col min="6413" max="6413" width="42.85546875" style="133" customWidth="1"/>
    <col min="6414" max="6414" width="11.5703125" style="133"/>
    <col min="6415" max="6415" width="11.28515625" style="133" customWidth="1"/>
    <col min="6416" max="6416" width="12.85546875" style="133" customWidth="1"/>
    <col min="6417" max="6417" width="12.140625" style="133" customWidth="1"/>
    <col min="6418" max="6418" width="11.7109375" style="133" customWidth="1"/>
    <col min="6419" max="6419" width="11.42578125" style="133" customWidth="1"/>
    <col min="6420" max="6420" width="12.7109375" style="133" customWidth="1"/>
    <col min="6421" max="6421" width="4.140625" style="133" customWidth="1"/>
    <col min="6422" max="6422" width="35.5703125" style="133" customWidth="1"/>
    <col min="6423" max="6423" width="12.5703125" style="133" customWidth="1"/>
    <col min="6424" max="6424" width="12.28515625" style="133" customWidth="1"/>
    <col min="6425" max="6426" width="11.140625" style="133" customWidth="1"/>
    <col min="6427" max="6427" width="12.42578125" style="133" customWidth="1"/>
    <col min="6428" max="6428" width="11.42578125" style="133" customWidth="1"/>
    <col min="6429" max="6429" width="13.5703125" style="133" customWidth="1"/>
    <col min="6430" max="6667" width="11.5703125" style="133"/>
    <col min="6668" max="6668" width="23.140625" style="133" customWidth="1"/>
    <col min="6669" max="6669" width="42.85546875" style="133" customWidth="1"/>
    <col min="6670" max="6670" width="11.5703125" style="133"/>
    <col min="6671" max="6671" width="11.28515625" style="133" customWidth="1"/>
    <col min="6672" max="6672" width="12.85546875" style="133" customWidth="1"/>
    <col min="6673" max="6673" width="12.140625" style="133" customWidth="1"/>
    <col min="6674" max="6674" width="11.7109375" style="133" customWidth="1"/>
    <col min="6675" max="6675" width="11.42578125" style="133" customWidth="1"/>
    <col min="6676" max="6676" width="12.7109375" style="133" customWidth="1"/>
    <col min="6677" max="6677" width="4.140625" style="133" customWidth="1"/>
    <col min="6678" max="6678" width="35.5703125" style="133" customWidth="1"/>
    <col min="6679" max="6679" width="12.5703125" style="133" customWidth="1"/>
    <col min="6680" max="6680" width="12.28515625" style="133" customWidth="1"/>
    <col min="6681" max="6682" width="11.140625" style="133" customWidth="1"/>
    <col min="6683" max="6683" width="12.42578125" style="133" customWidth="1"/>
    <col min="6684" max="6684" width="11.42578125" style="133" customWidth="1"/>
    <col min="6685" max="6685" width="13.5703125" style="133" customWidth="1"/>
    <col min="6686" max="6923" width="11.5703125" style="133"/>
    <col min="6924" max="6924" width="23.140625" style="133" customWidth="1"/>
    <col min="6925" max="6925" width="42.85546875" style="133" customWidth="1"/>
    <col min="6926" max="6926" width="11.5703125" style="133"/>
    <col min="6927" max="6927" width="11.28515625" style="133" customWidth="1"/>
    <col min="6928" max="6928" width="12.85546875" style="133" customWidth="1"/>
    <col min="6929" max="6929" width="12.140625" style="133" customWidth="1"/>
    <col min="6930" max="6930" width="11.7109375" style="133" customWidth="1"/>
    <col min="6931" max="6931" width="11.42578125" style="133" customWidth="1"/>
    <col min="6932" max="6932" width="12.7109375" style="133" customWidth="1"/>
    <col min="6933" max="6933" width="4.140625" style="133" customWidth="1"/>
    <col min="6934" max="6934" width="35.5703125" style="133" customWidth="1"/>
    <col min="6935" max="6935" width="12.5703125" style="133" customWidth="1"/>
    <col min="6936" max="6936" width="12.28515625" style="133" customWidth="1"/>
    <col min="6937" max="6938" width="11.140625" style="133" customWidth="1"/>
    <col min="6939" max="6939" width="12.42578125" style="133" customWidth="1"/>
    <col min="6940" max="6940" width="11.42578125" style="133" customWidth="1"/>
    <col min="6941" max="6941" width="13.5703125" style="133" customWidth="1"/>
    <col min="6942" max="7179" width="11.5703125" style="133"/>
    <col min="7180" max="7180" width="23.140625" style="133" customWidth="1"/>
    <col min="7181" max="7181" width="42.85546875" style="133" customWidth="1"/>
    <col min="7182" max="7182" width="11.5703125" style="133"/>
    <col min="7183" max="7183" width="11.28515625" style="133" customWidth="1"/>
    <col min="7184" max="7184" width="12.85546875" style="133" customWidth="1"/>
    <col min="7185" max="7185" width="12.140625" style="133" customWidth="1"/>
    <col min="7186" max="7186" width="11.7109375" style="133" customWidth="1"/>
    <col min="7187" max="7187" width="11.42578125" style="133" customWidth="1"/>
    <col min="7188" max="7188" width="12.7109375" style="133" customWidth="1"/>
    <col min="7189" max="7189" width="4.140625" style="133" customWidth="1"/>
    <col min="7190" max="7190" width="35.5703125" style="133" customWidth="1"/>
    <col min="7191" max="7191" width="12.5703125" style="133" customWidth="1"/>
    <col min="7192" max="7192" width="12.28515625" style="133" customWidth="1"/>
    <col min="7193" max="7194" width="11.140625" style="133" customWidth="1"/>
    <col min="7195" max="7195" width="12.42578125" style="133" customWidth="1"/>
    <col min="7196" max="7196" width="11.42578125" style="133" customWidth="1"/>
    <col min="7197" max="7197" width="13.5703125" style="133" customWidth="1"/>
    <col min="7198" max="7435" width="11.5703125" style="133"/>
    <col min="7436" max="7436" width="23.140625" style="133" customWidth="1"/>
    <col min="7437" max="7437" width="42.85546875" style="133" customWidth="1"/>
    <col min="7438" max="7438" width="11.5703125" style="133"/>
    <col min="7439" max="7439" width="11.28515625" style="133" customWidth="1"/>
    <col min="7440" max="7440" width="12.85546875" style="133" customWidth="1"/>
    <col min="7441" max="7441" width="12.140625" style="133" customWidth="1"/>
    <col min="7442" max="7442" width="11.7109375" style="133" customWidth="1"/>
    <col min="7443" max="7443" width="11.42578125" style="133" customWidth="1"/>
    <col min="7444" max="7444" width="12.7109375" style="133" customWidth="1"/>
    <col min="7445" max="7445" width="4.140625" style="133" customWidth="1"/>
    <col min="7446" max="7446" width="35.5703125" style="133" customWidth="1"/>
    <col min="7447" max="7447" width="12.5703125" style="133" customWidth="1"/>
    <col min="7448" max="7448" width="12.28515625" style="133" customWidth="1"/>
    <col min="7449" max="7450" width="11.140625" style="133" customWidth="1"/>
    <col min="7451" max="7451" width="12.42578125" style="133" customWidth="1"/>
    <col min="7452" max="7452" width="11.42578125" style="133" customWidth="1"/>
    <col min="7453" max="7453" width="13.5703125" style="133" customWidth="1"/>
    <col min="7454" max="7691" width="11.5703125" style="133"/>
    <col min="7692" max="7692" width="23.140625" style="133" customWidth="1"/>
    <col min="7693" max="7693" width="42.85546875" style="133" customWidth="1"/>
    <col min="7694" max="7694" width="11.5703125" style="133"/>
    <col min="7695" max="7695" width="11.28515625" style="133" customWidth="1"/>
    <col min="7696" max="7696" width="12.85546875" style="133" customWidth="1"/>
    <col min="7697" max="7697" width="12.140625" style="133" customWidth="1"/>
    <col min="7698" max="7698" width="11.7109375" style="133" customWidth="1"/>
    <col min="7699" max="7699" width="11.42578125" style="133" customWidth="1"/>
    <col min="7700" max="7700" width="12.7109375" style="133" customWidth="1"/>
    <col min="7701" max="7701" width="4.140625" style="133" customWidth="1"/>
    <col min="7702" max="7702" width="35.5703125" style="133" customWidth="1"/>
    <col min="7703" max="7703" width="12.5703125" style="133" customWidth="1"/>
    <col min="7704" max="7704" width="12.28515625" style="133" customWidth="1"/>
    <col min="7705" max="7706" width="11.140625" style="133" customWidth="1"/>
    <col min="7707" max="7707" width="12.42578125" style="133" customWidth="1"/>
    <col min="7708" max="7708" width="11.42578125" style="133" customWidth="1"/>
    <col min="7709" max="7709" width="13.5703125" style="133" customWidth="1"/>
    <col min="7710" max="7947" width="11.5703125" style="133"/>
    <col min="7948" max="7948" width="23.140625" style="133" customWidth="1"/>
    <col min="7949" max="7949" width="42.85546875" style="133" customWidth="1"/>
    <col min="7950" max="7950" width="11.5703125" style="133"/>
    <col min="7951" max="7951" width="11.28515625" style="133" customWidth="1"/>
    <col min="7952" max="7952" width="12.85546875" style="133" customWidth="1"/>
    <col min="7953" max="7953" width="12.140625" style="133" customWidth="1"/>
    <col min="7954" max="7954" width="11.7109375" style="133" customWidth="1"/>
    <col min="7955" max="7955" width="11.42578125" style="133" customWidth="1"/>
    <col min="7956" max="7956" width="12.7109375" style="133" customWidth="1"/>
    <col min="7957" max="7957" width="4.140625" style="133" customWidth="1"/>
    <col min="7958" max="7958" width="35.5703125" style="133" customWidth="1"/>
    <col min="7959" max="7959" width="12.5703125" style="133" customWidth="1"/>
    <col min="7960" max="7960" width="12.28515625" style="133" customWidth="1"/>
    <col min="7961" max="7962" width="11.140625" style="133" customWidth="1"/>
    <col min="7963" max="7963" width="12.42578125" style="133" customWidth="1"/>
    <col min="7964" max="7964" width="11.42578125" style="133" customWidth="1"/>
    <col min="7965" max="7965" width="13.5703125" style="133" customWidth="1"/>
    <col min="7966" max="8203" width="11.5703125" style="133"/>
    <col min="8204" max="8204" width="23.140625" style="133" customWidth="1"/>
    <col min="8205" max="8205" width="42.85546875" style="133" customWidth="1"/>
    <col min="8206" max="8206" width="11.5703125" style="133"/>
    <col min="8207" max="8207" width="11.28515625" style="133" customWidth="1"/>
    <col min="8208" max="8208" width="12.85546875" style="133" customWidth="1"/>
    <col min="8209" max="8209" width="12.140625" style="133" customWidth="1"/>
    <col min="8210" max="8210" width="11.7109375" style="133" customWidth="1"/>
    <col min="8211" max="8211" width="11.42578125" style="133" customWidth="1"/>
    <col min="8212" max="8212" width="12.7109375" style="133" customWidth="1"/>
    <col min="8213" max="8213" width="4.140625" style="133" customWidth="1"/>
    <col min="8214" max="8214" width="35.5703125" style="133" customWidth="1"/>
    <col min="8215" max="8215" width="12.5703125" style="133" customWidth="1"/>
    <col min="8216" max="8216" width="12.28515625" style="133" customWidth="1"/>
    <col min="8217" max="8218" width="11.140625" style="133" customWidth="1"/>
    <col min="8219" max="8219" width="12.42578125" style="133" customWidth="1"/>
    <col min="8220" max="8220" width="11.42578125" style="133" customWidth="1"/>
    <col min="8221" max="8221" width="13.5703125" style="133" customWidth="1"/>
    <col min="8222" max="8459" width="11.5703125" style="133"/>
    <col min="8460" max="8460" width="23.140625" style="133" customWidth="1"/>
    <col min="8461" max="8461" width="42.85546875" style="133" customWidth="1"/>
    <col min="8462" max="8462" width="11.5703125" style="133"/>
    <col min="8463" max="8463" width="11.28515625" style="133" customWidth="1"/>
    <col min="8464" max="8464" width="12.85546875" style="133" customWidth="1"/>
    <col min="8465" max="8465" width="12.140625" style="133" customWidth="1"/>
    <col min="8466" max="8466" width="11.7109375" style="133" customWidth="1"/>
    <col min="8467" max="8467" width="11.42578125" style="133" customWidth="1"/>
    <col min="8468" max="8468" width="12.7109375" style="133" customWidth="1"/>
    <col min="8469" max="8469" width="4.140625" style="133" customWidth="1"/>
    <col min="8470" max="8470" width="35.5703125" style="133" customWidth="1"/>
    <col min="8471" max="8471" width="12.5703125" style="133" customWidth="1"/>
    <col min="8472" max="8472" width="12.28515625" style="133" customWidth="1"/>
    <col min="8473" max="8474" width="11.140625" style="133" customWidth="1"/>
    <col min="8475" max="8475" width="12.42578125" style="133" customWidth="1"/>
    <col min="8476" max="8476" width="11.42578125" style="133" customWidth="1"/>
    <col min="8477" max="8477" width="13.5703125" style="133" customWidth="1"/>
    <col min="8478" max="8715" width="11.5703125" style="133"/>
    <col min="8716" max="8716" width="23.140625" style="133" customWidth="1"/>
    <col min="8717" max="8717" width="42.85546875" style="133" customWidth="1"/>
    <col min="8718" max="8718" width="11.5703125" style="133"/>
    <col min="8719" max="8719" width="11.28515625" style="133" customWidth="1"/>
    <col min="8720" max="8720" width="12.85546875" style="133" customWidth="1"/>
    <col min="8721" max="8721" width="12.140625" style="133" customWidth="1"/>
    <col min="8722" max="8722" width="11.7109375" style="133" customWidth="1"/>
    <col min="8723" max="8723" width="11.42578125" style="133" customWidth="1"/>
    <col min="8724" max="8724" width="12.7109375" style="133" customWidth="1"/>
    <col min="8725" max="8725" width="4.140625" style="133" customWidth="1"/>
    <col min="8726" max="8726" width="35.5703125" style="133" customWidth="1"/>
    <col min="8727" max="8727" width="12.5703125" style="133" customWidth="1"/>
    <col min="8728" max="8728" width="12.28515625" style="133" customWidth="1"/>
    <col min="8729" max="8730" width="11.140625" style="133" customWidth="1"/>
    <col min="8731" max="8731" width="12.42578125" style="133" customWidth="1"/>
    <col min="8732" max="8732" width="11.42578125" style="133" customWidth="1"/>
    <col min="8733" max="8733" width="13.5703125" style="133" customWidth="1"/>
    <col min="8734" max="8971" width="11.5703125" style="133"/>
    <col min="8972" max="8972" width="23.140625" style="133" customWidth="1"/>
    <col min="8973" max="8973" width="42.85546875" style="133" customWidth="1"/>
    <col min="8974" max="8974" width="11.5703125" style="133"/>
    <col min="8975" max="8975" width="11.28515625" style="133" customWidth="1"/>
    <col min="8976" max="8976" width="12.85546875" style="133" customWidth="1"/>
    <col min="8977" max="8977" width="12.140625" style="133" customWidth="1"/>
    <col min="8978" max="8978" width="11.7109375" style="133" customWidth="1"/>
    <col min="8979" max="8979" width="11.42578125" style="133" customWidth="1"/>
    <col min="8980" max="8980" width="12.7109375" style="133" customWidth="1"/>
    <col min="8981" max="8981" width="4.140625" style="133" customWidth="1"/>
    <col min="8982" max="8982" width="35.5703125" style="133" customWidth="1"/>
    <col min="8983" max="8983" width="12.5703125" style="133" customWidth="1"/>
    <col min="8984" max="8984" width="12.28515625" style="133" customWidth="1"/>
    <col min="8985" max="8986" width="11.140625" style="133" customWidth="1"/>
    <col min="8987" max="8987" width="12.42578125" style="133" customWidth="1"/>
    <col min="8988" max="8988" width="11.42578125" style="133" customWidth="1"/>
    <col min="8989" max="8989" width="13.5703125" style="133" customWidth="1"/>
    <col min="8990" max="9227" width="11.5703125" style="133"/>
    <col min="9228" max="9228" width="23.140625" style="133" customWidth="1"/>
    <col min="9229" max="9229" width="42.85546875" style="133" customWidth="1"/>
    <col min="9230" max="9230" width="11.5703125" style="133"/>
    <col min="9231" max="9231" width="11.28515625" style="133" customWidth="1"/>
    <col min="9232" max="9232" width="12.85546875" style="133" customWidth="1"/>
    <col min="9233" max="9233" width="12.140625" style="133" customWidth="1"/>
    <col min="9234" max="9234" width="11.7109375" style="133" customWidth="1"/>
    <col min="9235" max="9235" width="11.42578125" style="133" customWidth="1"/>
    <col min="9236" max="9236" width="12.7109375" style="133" customWidth="1"/>
    <col min="9237" max="9237" width="4.140625" style="133" customWidth="1"/>
    <col min="9238" max="9238" width="35.5703125" style="133" customWidth="1"/>
    <col min="9239" max="9239" width="12.5703125" style="133" customWidth="1"/>
    <col min="9240" max="9240" width="12.28515625" style="133" customWidth="1"/>
    <col min="9241" max="9242" width="11.140625" style="133" customWidth="1"/>
    <col min="9243" max="9243" width="12.42578125" style="133" customWidth="1"/>
    <col min="9244" max="9244" width="11.42578125" style="133" customWidth="1"/>
    <col min="9245" max="9245" width="13.5703125" style="133" customWidth="1"/>
    <col min="9246" max="9483" width="11.5703125" style="133"/>
    <col min="9484" max="9484" width="23.140625" style="133" customWidth="1"/>
    <col min="9485" max="9485" width="42.85546875" style="133" customWidth="1"/>
    <col min="9486" max="9486" width="11.5703125" style="133"/>
    <col min="9487" max="9487" width="11.28515625" style="133" customWidth="1"/>
    <col min="9488" max="9488" width="12.85546875" style="133" customWidth="1"/>
    <col min="9489" max="9489" width="12.140625" style="133" customWidth="1"/>
    <col min="9490" max="9490" width="11.7109375" style="133" customWidth="1"/>
    <col min="9491" max="9491" width="11.42578125" style="133" customWidth="1"/>
    <col min="9492" max="9492" width="12.7109375" style="133" customWidth="1"/>
    <col min="9493" max="9493" width="4.140625" style="133" customWidth="1"/>
    <col min="9494" max="9494" width="35.5703125" style="133" customWidth="1"/>
    <col min="9495" max="9495" width="12.5703125" style="133" customWidth="1"/>
    <col min="9496" max="9496" width="12.28515625" style="133" customWidth="1"/>
    <col min="9497" max="9498" width="11.140625" style="133" customWidth="1"/>
    <col min="9499" max="9499" width="12.42578125" style="133" customWidth="1"/>
    <col min="9500" max="9500" width="11.42578125" style="133" customWidth="1"/>
    <col min="9501" max="9501" width="13.5703125" style="133" customWidth="1"/>
    <col min="9502" max="9739" width="11.5703125" style="133"/>
    <col min="9740" max="9740" width="23.140625" style="133" customWidth="1"/>
    <col min="9741" max="9741" width="42.85546875" style="133" customWidth="1"/>
    <col min="9742" max="9742" width="11.5703125" style="133"/>
    <col min="9743" max="9743" width="11.28515625" style="133" customWidth="1"/>
    <col min="9744" max="9744" width="12.85546875" style="133" customWidth="1"/>
    <col min="9745" max="9745" width="12.140625" style="133" customWidth="1"/>
    <col min="9746" max="9746" width="11.7109375" style="133" customWidth="1"/>
    <col min="9747" max="9747" width="11.42578125" style="133" customWidth="1"/>
    <col min="9748" max="9748" width="12.7109375" style="133" customWidth="1"/>
    <col min="9749" max="9749" width="4.140625" style="133" customWidth="1"/>
    <col min="9750" max="9750" width="35.5703125" style="133" customWidth="1"/>
    <col min="9751" max="9751" width="12.5703125" style="133" customWidth="1"/>
    <col min="9752" max="9752" width="12.28515625" style="133" customWidth="1"/>
    <col min="9753" max="9754" width="11.140625" style="133" customWidth="1"/>
    <col min="9755" max="9755" width="12.42578125" style="133" customWidth="1"/>
    <col min="9756" max="9756" width="11.42578125" style="133" customWidth="1"/>
    <col min="9757" max="9757" width="13.5703125" style="133" customWidth="1"/>
    <col min="9758" max="9995" width="11.5703125" style="133"/>
    <col min="9996" max="9996" width="23.140625" style="133" customWidth="1"/>
    <col min="9997" max="9997" width="42.85546875" style="133" customWidth="1"/>
    <col min="9998" max="9998" width="11.5703125" style="133"/>
    <col min="9999" max="9999" width="11.28515625" style="133" customWidth="1"/>
    <col min="10000" max="10000" width="12.85546875" style="133" customWidth="1"/>
    <col min="10001" max="10001" width="12.140625" style="133" customWidth="1"/>
    <col min="10002" max="10002" width="11.7109375" style="133" customWidth="1"/>
    <col min="10003" max="10003" width="11.42578125" style="133" customWidth="1"/>
    <col min="10004" max="10004" width="12.7109375" style="133" customWidth="1"/>
    <col min="10005" max="10005" width="4.140625" style="133" customWidth="1"/>
    <col min="10006" max="10006" width="35.5703125" style="133" customWidth="1"/>
    <col min="10007" max="10007" width="12.5703125" style="133" customWidth="1"/>
    <col min="10008" max="10008" width="12.28515625" style="133" customWidth="1"/>
    <col min="10009" max="10010" width="11.140625" style="133" customWidth="1"/>
    <col min="10011" max="10011" width="12.42578125" style="133" customWidth="1"/>
    <col min="10012" max="10012" width="11.42578125" style="133" customWidth="1"/>
    <col min="10013" max="10013" width="13.5703125" style="133" customWidth="1"/>
    <col min="10014" max="10251" width="11.5703125" style="133"/>
    <col min="10252" max="10252" width="23.140625" style="133" customWidth="1"/>
    <col min="10253" max="10253" width="42.85546875" style="133" customWidth="1"/>
    <col min="10254" max="10254" width="11.5703125" style="133"/>
    <col min="10255" max="10255" width="11.28515625" style="133" customWidth="1"/>
    <col min="10256" max="10256" width="12.85546875" style="133" customWidth="1"/>
    <col min="10257" max="10257" width="12.140625" style="133" customWidth="1"/>
    <col min="10258" max="10258" width="11.7109375" style="133" customWidth="1"/>
    <col min="10259" max="10259" width="11.42578125" style="133" customWidth="1"/>
    <col min="10260" max="10260" width="12.7109375" style="133" customWidth="1"/>
    <col min="10261" max="10261" width="4.140625" style="133" customWidth="1"/>
    <col min="10262" max="10262" width="35.5703125" style="133" customWidth="1"/>
    <col min="10263" max="10263" width="12.5703125" style="133" customWidth="1"/>
    <col min="10264" max="10264" width="12.28515625" style="133" customWidth="1"/>
    <col min="10265" max="10266" width="11.140625" style="133" customWidth="1"/>
    <col min="10267" max="10267" width="12.42578125" style="133" customWidth="1"/>
    <col min="10268" max="10268" width="11.42578125" style="133" customWidth="1"/>
    <col min="10269" max="10269" width="13.5703125" style="133" customWidth="1"/>
    <col min="10270" max="10507" width="11.5703125" style="133"/>
    <col min="10508" max="10508" width="23.140625" style="133" customWidth="1"/>
    <col min="10509" max="10509" width="42.85546875" style="133" customWidth="1"/>
    <col min="10510" max="10510" width="11.5703125" style="133"/>
    <col min="10511" max="10511" width="11.28515625" style="133" customWidth="1"/>
    <col min="10512" max="10512" width="12.85546875" style="133" customWidth="1"/>
    <col min="10513" max="10513" width="12.140625" style="133" customWidth="1"/>
    <col min="10514" max="10514" width="11.7109375" style="133" customWidth="1"/>
    <col min="10515" max="10515" width="11.42578125" style="133" customWidth="1"/>
    <col min="10516" max="10516" width="12.7109375" style="133" customWidth="1"/>
    <col min="10517" max="10517" width="4.140625" style="133" customWidth="1"/>
    <col min="10518" max="10518" width="35.5703125" style="133" customWidth="1"/>
    <col min="10519" max="10519" width="12.5703125" style="133" customWidth="1"/>
    <col min="10520" max="10520" width="12.28515625" style="133" customWidth="1"/>
    <col min="10521" max="10522" width="11.140625" style="133" customWidth="1"/>
    <col min="10523" max="10523" width="12.42578125" style="133" customWidth="1"/>
    <col min="10524" max="10524" width="11.42578125" style="133" customWidth="1"/>
    <col min="10525" max="10525" width="13.5703125" style="133" customWidth="1"/>
    <col min="10526" max="10763" width="11.5703125" style="133"/>
    <col min="10764" max="10764" width="23.140625" style="133" customWidth="1"/>
    <col min="10765" max="10765" width="42.85546875" style="133" customWidth="1"/>
    <col min="10766" max="10766" width="11.5703125" style="133"/>
    <col min="10767" max="10767" width="11.28515625" style="133" customWidth="1"/>
    <col min="10768" max="10768" width="12.85546875" style="133" customWidth="1"/>
    <col min="10769" max="10769" width="12.140625" style="133" customWidth="1"/>
    <col min="10770" max="10770" width="11.7109375" style="133" customWidth="1"/>
    <col min="10771" max="10771" width="11.42578125" style="133" customWidth="1"/>
    <col min="10772" max="10772" width="12.7109375" style="133" customWidth="1"/>
    <col min="10773" max="10773" width="4.140625" style="133" customWidth="1"/>
    <col min="10774" max="10774" width="35.5703125" style="133" customWidth="1"/>
    <col min="10775" max="10775" width="12.5703125" style="133" customWidth="1"/>
    <col min="10776" max="10776" width="12.28515625" style="133" customWidth="1"/>
    <col min="10777" max="10778" width="11.140625" style="133" customWidth="1"/>
    <col min="10779" max="10779" width="12.42578125" style="133" customWidth="1"/>
    <col min="10780" max="10780" width="11.42578125" style="133" customWidth="1"/>
    <col min="10781" max="10781" width="13.5703125" style="133" customWidth="1"/>
    <col min="10782" max="11019" width="11.5703125" style="133"/>
    <col min="11020" max="11020" width="23.140625" style="133" customWidth="1"/>
    <col min="11021" max="11021" width="42.85546875" style="133" customWidth="1"/>
    <col min="11022" max="11022" width="11.5703125" style="133"/>
    <col min="11023" max="11023" width="11.28515625" style="133" customWidth="1"/>
    <col min="11024" max="11024" width="12.85546875" style="133" customWidth="1"/>
    <col min="11025" max="11025" width="12.140625" style="133" customWidth="1"/>
    <col min="11026" max="11026" width="11.7109375" style="133" customWidth="1"/>
    <col min="11027" max="11027" width="11.42578125" style="133" customWidth="1"/>
    <col min="11028" max="11028" width="12.7109375" style="133" customWidth="1"/>
    <col min="11029" max="11029" width="4.140625" style="133" customWidth="1"/>
    <col min="11030" max="11030" width="35.5703125" style="133" customWidth="1"/>
    <col min="11031" max="11031" width="12.5703125" style="133" customWidth="1"/>
    <col min="11032" max="11032" width="12.28515625" style="133" customWidth="1"/>
    <col min="11033" max="11034" width="11.140625" style="133" customWidth="1"/>
    <col min="11035" max="11035" width="12.42578125" style="133" customWidth="1"/>
    <col min="11036" max="11036" width="11.42578125" style="133" customWidth="1"/>
    <col min="11037" max="11037" width="13.5703125" style="133" customWidth="1"/>
    <col min="11038" max="11275" width="11.5703125" style="133"/>
    <col min="11276" max="11276" width="23.140625" style="133" customWidth="1"/>
    <col min="11277" max="11277" width="42.85546875" style="133" customWidth="1"/>
    <col min="11278" max="11278" width="11.5703125" style="133"/>
    <col min="11279" max="11279" width="11.28515625" style="133" customWidth="1"/>
    <col min="11280" max="11280" width="12.85546875" style="133" customWidth="1"/>
    <col min="11281" max="11281" width="12.140625" style="133" customWidth="1"/>
    <col min="11282" max="11282" width="11.7109375" style="133" customWidth="1"/>
    <col min="11283" max="11283" width="11.42578125" style="133" customWidth="1"/>
    <col min="11284" max="11284" width="12.7109375" style="133" customWidth="1"/>
    <col min="11285" max="11285" width="4.140625" style="133" customWidth="1"/>
    <col min="11286" max="11286" width="35.5703125" style="133" customWidth="1"/>
    <col min="11287" max="11287" width="12.5703125" style="133" customWidth="1"/>
    <col min="11288" max="11288" width="12.28515625" style="133" customWidth="1"/>
    <col min="11289" max="11290" width="11.140625" style="133" customWidth="1"/>
    <col min="11291" max="11291" width="12.42578125" style="133" customWidth="1"/>
    <col min="11292" max="11292" width="11.42578125" style="133" customWidth="1"/>
    <col min="11293" max="11293" width="13.5703125" style="133" customWidth="1"/>
    <col min="11294" max="11531" width="11.5703125" style="133"/>
    <col min="11532" max="11532" width="23.140625" style="133" customWidth="1"/>
    <col min="11533" max="11533" width="42.85546875" style="133" customWidth="1"/>
    <col min="11534" max="11534" width="11.5703125" style="133"/>
    <col min="11535" max="11535" width="11.28515625" style="133" customWidth="1"/>
    <col min="11536" max="11536" width="12.85546875" style="133" customWidth="1"/>
    <col min="11537" max="11537" width="12.140625" style="133" customWidth="1"/>
    <col min="11538" max="11538" width="11.7109375" style="133" customWidth="1"/>
    <col min="11539" max="11539" width="11.42578125" style="133" customWidth="1"/>
    <col min="11540" max="11540" width="12.7109375" style="133" customWidth="1"/>
    <col min="11541" max="11541" width="4.140625" style="133" customWidth="1"/>
    <col min="11542" max="11542" width="35.5703125" style="133" customWidth="1"/>
    <col min="11543" max="11543" width="12.5703125" style="133" customWidth="1"/>
    <col min="11544" max="11544" width="12.28515625" style="133" customWidth="1"/>
    <col min="11545" max="11546" width="11.140625" style="133" customWidth="1"/>
    <col min="11547" max="11547" width="12.42578125" style="133" customWidth="1"/>
    <col min="11548" max="11548" width="11.42578125" style="133" customWidth="1"/>
    <col min="11549" max="11549" width="13.5703125" style="133" customWidth="1"/>
    <col min="11550" max="11787" width="11.5703125" style="133"/>
    <col min="11788" max="11788" width="23.140625" style="133" customWidth="1"/>
    <col min="11789" max="11789" width="42.85546875" style="133" customWidth="1"/>
    <col min="11790" max="11790" width="11.5703125" style="133"/>
    <col min="11791" max="11791" width="11.28515625" style="133" customWidth="1"/>
    <col min="11792" max="11792" width="12.85546875" style="133" customWidth="1"/>
    <col min="11793" max="11793" width="12.140625" style="133" customWidth="1"/>
    <col min="11794" max="11794" width="11.7109375" style="133" customWidth="1"/>
    <col min="11795" max="11795" width="11.42578125" style="133" customWidth="1"/>
    <col min="11796" max="11796" width="12.7109375" style="133" customWidth="1"/>
    <col min="11797" max="11797" width="4.140625" style="133" customWidth="1"/>
    <col min="11798" max="11798" width="35.5703125" style="133" customWidth="1"/>
    <col min="11799" max="11799" width="12.5703125" style="133" customWidth="1"/>
    <col min="11800" max="11800" width="12.28515625" style="133" customWidth="1"/>
    <col min="11801" max="11802" width="11.140625" style="133" customWidth="1"/>
    <col min="11803" max="11803" width="12.42578125" style="133" customWidth="1"/>
    <col min="11804" max="11804" width="11.42578125" style="133" customWidth="1"/>
    <col min="11805" max="11805" width="13.5703125" style="133" customWidth="1"/>
    <col min="11806" max="12043" width="11.5703125" style="133"/>
    <col min="12044" max="12044" width="23.140625" style="133" customWidth="1"/>
    <col min="12045" max="12045" width="42.85546875" style="133" customWidth="1"/>
    <col min="12046" max="12046" width="11.5703125" style="133"/>
    <col min="12047" max="12047" width="11.28515625" style="133" customWidth="1"/>
    <col min="12048" max="12048" width="12.85546875" style="133" customWidth="1"/>
    <col min="12049" max="12049" width="12.140625" style="133" customWidth="1"/>
    <col min="12050" max="12050" width="11.7109375" style="133" customWidth="1"/>
    <col min="12051" max="12051" width="11.42578125" style="133" customWidth="1"/>
    <col min="12052" max="12052" width="12.7109375" style="133" customWidth="1"/>
    <col min="12053" max="12053" width="4.140625" style="133" customWidth="1"/>
    <col min="12054" max="12054" width="35.5703125" style="133" customWidth="1"/>
    <col min="12055" max="12055" width="12.5703125" style="133" customWidth="1"/>
    <col min="12056" max="12056" width="12.28515625" style="133" customWidth="1"/>
    <col min="12057" max="12058" width="11.140625" style="133" customWidth="1"/>
    <col min="12059" max="12059" width="12.42578125" style="133" customWidth="1"/>
    <col min="12060" max="12060" width="11.42578125" style="133" customWidth="1"/>
    <col min="12061" max="12061" width="13.5703125" style="133" customWidth="1"/>
    <col min="12062" max="12299" width="11.5703125" style="133"/>
    <col min="12300" max="12300" width="23.140625" style="133" customWidth="1"/>
    <col min="12301" max="12301" width="42.85546875" style="133" customWidth="1"/>
    <col min="12302" max="12302" width="11.5703125" style="133"/>
    <col min="12303" max="12303" width="11.28515625" style="133" customWidth="1"/>
    <col min="12304" max="12304" width="12.85546875" style="133" customWidth="1"/>
    <col min="12305" max="12305" width="12.140625" style="133" customWidth="1"/>
    <col min="12306" max="12306" width="11.7109375" style="133" customWidth="1"/>
    <col min="12307" max="12307" width="11.42578125" style="133" customWidth="1"/>
    <col min="12308" max="12308" width="12.7109375" style="133" customWidth="1"/>
    <col min="12309" max="12309" width="4.140625" style="133" customWidth="1"/>
    <col min="12310" max="12310" width="35.5703125" style="133" customWidth="1"/>
    <col min="12311" max="12311" width="12.5703125" style="133" customWidth="1"/>
    <col min="12312" max="12312" width="12.28515625" style="133" customWidth="1"/>
    <col min="12313" max="12314" width="11.140625" style="133" customWidth="1"/>
    <col min="12315" max="12315" width="12.42578125" style="133" customWidth="1"/>
    <col min="12316" max="12316" width="11.42578125" style="133" customWidth="1"/>
    <col min="12317" max="12317" width="13.5703125" style="133" customWidth="1"/>
    <col min="12318" max="12555" width="11.5703125" style="133"/>
    <col min="12556" max="12556" width="23.140625" style="133" customWidth="1"/>
    <col min="12557" max="12557" width="42.85546875" style="133" customWidth="1"/>
    <col min="12558" max="12558" width="11.5703125" style="133"/>
    <col min="12559" max="12559" width="11.28515625" style="133" customWidth="1"/>
    <col min="12560" max="12560" width="12.85546875" style="133" customWidth="1"/>
    <col min="12561" max="12561" width="12.140625" style="133" customWidth="1"/>
    <col min="12562" max="12562" width="11.7109375" style="133" customWidth="1"/>
    <col min="12563" max="12563" width="11.42578125" style="133" customWidth="1"/>
    <col min="12564" max="12564" width="12.7109375" style="133" customWidth="1"/>
    <col min="12565" max="12565" width="4.140625" style="133" customWidth="1"/>
    <col min="12566" max="12566" width="35.5703125" style="133" customWidth="1"/>
    <col min="12567" max="12567" width="12.5703125" style="133" customWidth="1"/>
    <col min="12568" max="12568" width="12.28515625" style="133" customWidth="1"/>
    <col min="12569" max="12570" width="11.140625" style="133" customWidth="1"/>
    <col min="12571" max="12571" width="12.42578125" style="133" customWidth="1"/>
    <col min="12572" max="12572" width="11.42578125" style="133" customWidth="1"/>
    <col min="12573" max="12573" width="13.5703125" style="133" customWidth="1"/>
    <col min="12574" max="12811" width="11.5703125" style="133"/>
    <col min="12812" max="12812" width="23.140625" style="133" customWidth="1"/>
    <col min="12813" max="12813" width="42.85546875" style="133" customWidth="1"/>
    <col min="12814" max="12814" width="11.5703125" style="133"/>
    <col min="12815" max="12815" width="11.28515625" style="133" customWidth="1"/>
    <col min="12816" max="12816" width="12.85546875" style="133" customWidth="1"/>
    <col min="12817" max="12817" width="12.140625" style="133" customWidth="1"/>
    <col min="12818" max="12818" width="11.7109375" style="133" customWidth="1"/>
    <col min="12819" max="12819" width="11.42578125" style="133" customWidth="1"/>
    <col min="12820" max="12820" width="12.7109375" style="133" customWidth="1"/>
    <col min="12821" max="12821" width="4.140625" style="133" customWidth="1"/>
    <col min="12822" max="12822" width="35.5703125" style="133" customWidth="1"/>
    <col min="12823" max="12823" width="12.5703125" style="133" customWidth="1"/>
    <col min="12824" max="12824" width="12.28515625" style="133" customWidth="1"/>
    <col min="12825" max="12826" width="11.140625" style="133" customWidth="1"/>
    <col min="12827" max="12827" width="12.42578125" style="133" customWidth="1"/>
    <col min="12828" max="12828" width="11.42578125" style="133" customWidth="1"/>
    <col min="12829" max="12829" width="13.5703125" style="133" customWidth="1"/>
    <col min="12830" max="13067" width="11.5703125" style="133"/>
    <col min="13068" max="13068" width="23.140625" style="133" customWidth="1"/>
    <col min="13069" max="13069" width="42.85546875" style="133" customWidth="1"/>
    <col min="13070" max="13070" width="11.5703125" style="133"/>
    <col min="13071" max="13071" width="11.28515625" style="133" customWidth="1"/>
    <col min="13072" max="13072" width="12.85546875" style="133" customWidth="1"/>
    <col min="13073" max="13073" width="12.140625" style="133" customWidth="1"/>
    <col min="13074" max="13074" width="11.7109375" style="133" customWidth="1"/>
    <col min="13075" max="13075" width="11.42578125" style="133" customWidth="1"/>
    <col min="13076" max="13076" width="12.7109375" style="133" customWidth="1"/>
    <col min="13077" max="13077" width="4.140625" style="133" customWidth="1"/>
    <col min="13078" max="13078" width="35.5703125" style="133" customWidth="1"/>
    <col min="13079" max="13079" width="12.5703125" style="133" customWidth="1"/>
    <col min="13080" max="13080" width="12.28515625" style="133" customWidth="1"/>
    <col min="13081" max="13082" width="11.140625" style="133" customWidth="1"/>
    <col min="13083" max="13083" width="12.42578125" style="133" customWidth="1"/>
    <col min="13084" max="13084" width="11.42578125" style="133" customWidth="1"/>
    <col min="13085" max="13085" width="13.5703125" style="133" customWidth="1"/>
    <col min="13086" max="13323" width="11.5703125" style="133"/>
    <col min="13324" max="13324" width="23.140625" style="133" customWidth="1"/>
    <col min="13325" max="13325" width="42.85546875" style="133" customWidth="1"/>
    <col min="13326" max="13326" width="11.5703125" style="133"/>
    <col min="13327" max="13327" width="11.28515625" style="133" customWidth="1"/>
    <col min="13328" max="13328" width="12.85546875" style="133" customWidth="1"/>
    <col min="13329" max="13329" width="12.140625" style="133" customWidth="1"/>
    <col min="13330" max="13330" width="11.7109375" style="133" customWidth="1"/>
    <col min="13331" max="13331" width="11.42578125" style="133" customWidth="1"/>
    <col min="13332" max="13332" width="12.7109375" style="133" customWidth="1"/>
    <col min="13333" max="13333" width="4.140625" style="133" customWidth="1"/>
    <col min="13334" max="13334" width="35.5703125" style="133" customWidth="1"/>
    <col min="13335" max="13335" width="12.5703125" style="133" customWidth="1"/>
    <col min="13336" max="13336" width="12.28515625" style="133" customWidth="1"/>
    <col min="13337" max="13338" width="11.140625" style="133" customWidth="1"/>
    <col min="13339" max="13339" width="12.42578125" style="133" customWidth="1"/>
    <col min="13340" max="13340" width="11.42578125" style="133" customWidth="1"/>
    <col min="13341" max="13341" width="13.5703125" style="133" customWidth="1"/>
    <col min="13342" max="13579" width="11.5703125" style="133"/>
    <col min="13580" max="13580" width="23.140625" style="133" customWidth="1"/>
    <col min="13581" max="13581" width="42.85546875" style="133" customWidth="1"/>
    <col min="13582" max="13582" width="11.5703125" style="133"/>
    <col min="13583" max="13583" width="11.28515625" style="133" customWidth="1"/>
    <col min="13584" max="13584" width="12.85546875" style="133" customWidth="1"/>
    <col min="13585" max="13585" width="12.140625" style="133" customWidth="1"/>
    <col min="13586" max="13586" width="11.7109375" style="133" customWidth="1"/>
    <col min="13587" max="13587" width="11.42578125" style="133" customWidth="1"/>
    <col min="13588" max="13588" width="12.7109375" style="133" customWidth="1"/>
    <col min="13589" max="13589" width="4.140625" style="133" customWidth="1"/>
    <col min="13590" max="13590" width="35.5703125" style="133" customWidth="1"/>
    <col min="13591" max="13591" width="12.5703125" style="133" customWidth="1"/>
    <col min="13592" max="13592" width="12.28515625" style="133" customWidth="1"/>
    <col min="13593" max="13594" width="11.140625" style="133" customWidth="1"/>
    <col min="13595" max="13595" width="12.42578125" style="133" customWidth="1"/>
    <col min="13596" max="13596" width="11.42578125" style="133" customWidth="1"/>
    <col min="13597" max="13597" width="13.5703125" style="133" customWidth="1"/>
    <col min="13598" max="13835" width="11.5703125" style="133"/>
    <col min="13836" max="13836" width="23.140625" style="133" customWidth="1"/>
    <col min="13837" max="13837" width="42.85546875" style="133" customWidth="1"/>
    <col min="13838" max="13838" width="11.5703125" style="133"/>
    <col min="13839" max="13839" width="11.28515625" style="133" customWidth="1"/>
    <col min="13840" max="13840" width="12.85546875" style="133" customWidth="1"/>
    <col min="13841" max="13841" width="12.140625" style="133" customWidth="1"/>
    <col min="13842" max="13842" width="11.7109375" style="133" customWidth="1"/>
    <col min="13843" max="13843" width="11.42578125" style="133" customWidth="1"/>
    <col min="13844" max="13844" width="12.7109375" style="133" customWidth="1"/>
    <col min="13845" max="13845" width="4.140625" style="133" customWidth="1"/>
    <col min="13846" max="13846" width="35.5703125" style="133" customWidth="1"/>
    <col min="13847" max="13847" width="12.5703125" style="133" customWidth="1"/>
    <col min="13848" max="13848" width="12.28515625" style="133" customWidth="1"/>
    <col min="13849" max="13850" width="11.140625" style="133" customWidth="1"/>
    <col min="13851" max="13851" width="12.42578125" style="133" customWidth="1"/>
    <col min="13852" max="13852" width="11.42578125" style="133" customWidth="1"/>
    <col min="13853" max="13853" width="13.5703125" style="133" customWidth="1"/>
    <col min="13854" max="14091" width="11.5703125" style="133"/>
    <col min="14092" max="14092" width="23.140625" style="133" customWidth="1"/>
    <col min="14093" max="14093" width="42.85546875" style="133" customWidth="1"/>
    <col min="14094" max="14094" width="11.5703125" style="133"/>
    <col min="14095" max="14095" width="11.28515625" style="133" customWidth="1"/>
    <col min="14096" max="14096" width="12.85546875" style="133" customWidth="1"/>
    <col min="14097" max="14097" width="12.140625" style="133" customWidth="1"/>
    <col min="14098" max="14098" width="11.7109375" style="133" customWidth="1"/>
    <col min="14099" max="14099" width="11.42578125" style="133" customWidth="1"/>
    <col min="14100" max="14100" width="12.7109375" style="133" customWidth="1"/>
    <col min="14101" max="14101" width="4.140625" style="133" customWidth="1"/>
    <col min="14102" max="14102" width="35.5703125" style="133" customWidth="1"/>
    <col min="14103" max="14103" width="12.5703125" style="133" customWidth="1"/>
    <col min="14104" max="14104" width="12.28515625" style="133" customWidth="1"/>
    <col min="14105" max="14106" width="11.140625" style="133" customWidth="1"/>
    <col min="14107" max="14107" width="12.42578125" style="133" customWidth="1"/>
    <col min="14108" max="14108" width="11.42578125" style="133" customWidth="1"/>
    <col min="14109" max="14109" width="13.5703125" style="133" customWidth="1"/>
    <col min="14110" max="14347" width="11.5703125" style="133"/>
    <col min="14348" max="14348" width="23.140625" style="133" customWidth="1"/>
    <col min="14349" max="14349" width="42.85546875" style="133" customWidth="1"/>
    <col min="14350" max="14350" width="11.5703125" style="133"/>
    <col min="14351" max="14351" width="11.28515625" style="133" customWidth="1"/>
    <col min="14352" max="14352" width="12.85546875" style="133" customWidth="1"/>
    <col min="14353" max="14353" width="12.140625" style="133" customWidth="1"/>
    <col min="14354" max="14354" width="11.7109375" style="133" customWidth="1"/>
    <col min="14355" max="14355" width="11.42578125" style="133" customWidth="1"/>
    <col min="14356" max="14356" width="12.7109375" style="133" customWidth="1"/>
    <col min="14357" max="14357" width="4.140625" style="133" customWidth="1"/>
    <col min="14358" max="14358" width="35.5703125" style="133" customWidth="1"/>
    <col min="14359" max="14359" width="12.5703125" style="133" customWidth="1"/>
    <col min="14360" max="14360" width="12.28515625" style="133" customWidth="1"/>
    <col min="14361" max="14362" width="11.140625" style="133" customWidth="1"/>
    <col min="14363" max="14363" width="12.42578125" style="133" customWidth="1"/>
    <col min="14364" max="14364" width="11.42578125" style="133" customWidth="1"/>
    <col min="14365" max="14365" width="13.5703125" style="133" customWidth="1"/>
    <col min="14366" max="14603" width="11.5703125" style="133"/>
    <col min="14604" max="14604" width="23.140625" style="133" customWidth="1"/>
    <col min="14605" max="14605" width="42.85546875" style="133" customWidth="1"/>
    <col min="14606" max="14606" width="11.5703125" style="133"/>
    <col min="14607" max="14607" width="11.28515625" style="133" customWidth="1"/>
    <col min="14608" max="14608" width="12.85546875" style="133" customWidth="1"/>
    <col min="14609" max="14609" width="12.140625" style="133" customWidth="1"/>
    <col min="14610" max="14610" width="11.7109375" style="133" customWidth="1"/>
    <col min="14611" max="14611" width="11.42578125" style="133" customWidth="1"/>
    <col min="14612" max="14612" width="12.7109375" style="133" customWidth="1"/>
    <col min="14613" max="14613" width="4.140625" style="133" customWidth="1"/>
    <col min="14614" max="14614" width="35.5703125" style="133" customWidth="1"/>
    <col min="14615" max="14615" width="12.5703125" style="133" customWidth="1"/>
    <col min="14616" max="14616" width="12.28515625" style="133" customWidth="1"/>
    <col min="14617" max="14618" width="11.140625" style="133" customWidth="1"/>
    <col min="14619" max="14619" width="12.42578125" style="133" customWidth="1"/>
    <col min="14620" max="14620" width="11.42578125" style="133" customWidth="1"/>
    <col min="14621" max="14621" width="13.5703125" style="133" customWidth="1"/>
    <col min="14622" max="14859" width="11.5703125" style="133"/>
    <col min="14860" max="14860" width="23.140625" style="133" customWidth="1"/>
    <col min="14861" max="14861" width="42.85546875" style="133" customWidth="1"/>
    <col min="14862" max="14862" width="11.5703125" style="133"/>
    <col min="14863" max="14863" width="11.28515625" style="133" customWidth="1"/>
    <col min="14864" max="14864" width="12.85546875" style="133" customWidth="1"/>
    <col min="14865" max="14865" width="12.140625" style="133" customWidth="1"/>
    <col min="14866" max="14866" width="11.7109375" style="133" customWidth="1"/>
    <col min="14867" max="14867" width="11.42578125" style="133" customWidth="1"/>
    <col min="14868" max="14868" width="12.7109375" style="133" customWidth="1"/>
    <col min="14869" max="14869" width="4.140625" style="133" customWidth="1"/>
    <col min="14870" max="14870" width="35.5703125" style="133" customWidth="1"/>
    <col min="14871" max="14871" width="12.5703125" style="133" customWidth="1"/>
    <col min="14872" max="14872" width="12.28515625" style="133" customWidth="1"/>
    <col min="14873" max="14874" width="11.140625" style="133" customWidth="1"/>
    <col min="14875" max="14875" width="12.42578125" style="133" customWidth="1"/>
    <col min="14876" max="14876" width="11.42578125" style="133" customWidth="1"/>
    <col min="14877" max="14877" width="13.5703125" style="133" customWidth="1"/>
    <col min="14878" max="15115" width="11.5703125" style="133"/>
    <col min="15116" max="15116" width="23.140625" style="133" customWidth="1"/>
    <col min="15117" max="15117" width="42.85546875" style="133" customWidth="1"/>
    <col min="15118" max="15118" width="11.5703125" style="133"/>
    <col min="15119" max="15119" width="11.28515625" style="133" customWidth="1"/>
    <col min="15120" max="15120" width="12.85546875" style="133" customWidth="1"/>
    <col min="15121" max="15121" width="12.140625" style="133" customWidth="1"/>
    <col min="15122" max="15122" width="11.7109375" style="133" customWidth="1"/>
    <col min="15123" max="15123" width="11.42578125" style="133" customWidth="1"/>
    <col min="15124" max="15124" width="12.7109375" style="133" customWidth="1"/>
    <col min="15125" max="15125" width="4.140625" style="133" customWidth="1"/>
    <col min="15126" max="15126" width="35.5703125" style="133" customWidth="1"/>
    <col min="15127" max="15127" width="12.5703125" style="133" customWidth="1"/>
    <col min="15128" max="15128" width="12.28515625" style="133" customWidth="1"/>
    <col min="15129" max="15130" width="11.140625" style="133" customWidth="1"/>
    <col min="15131" max="15131" width="12.42578125" style="133" customWidth="1"/>
    <col min="15132" max="15132" width="11.42578125" style="133" customWidth="1"/>
    <col min="15133" max="15133" width="13.5703125" style="133" customWidth="1"/>
    <col min="15134" max="15371" width="11.5703125" style="133"/>
    <col min="15372" max="15372" width="23.140625" style="133" customWidth="1"/>
    <col min="15373" max="15373" width="42.85546875" style="133" customWidth="1"/>
    <col min="15374" max="15374" width="11.5703125" style="133"/>
    <col min="15375" max="15375" width="11.28515625" style="133" customWidth="1"/>
    <col min="15376" max="15376" width="12.85546875" style="133" customWidth="1"/>
    <col min="15377" max="15377" width="12.140625" style="133" customWidth="1"/>
    <col min="15378" max="15378" width="11.7109375" style="133" customWidth="1"/>
    <col min="15379" max="15379" width="11.42578125" style="133" customWidth="1"/>
    <col min="15380" max="15380" width="12.7109375" style="133" customWidth="1"/>
    <col min="15381" max="15381" width="4.140625" style="133" customWidth="1"/>
    <col min="15382" max="15382" width="35.5703125" style="133" customWidth="1"/>
    <col min="15383" max="15383" width="12.5703125" style="133" customWidth="1"/>
    <col min="15384" max="15384" width="12.28515625" style="133" customWidth="1"/>
    <col min="15385" max="15386" width="11.140625" style="133" customWidth="1"/>
    <col min="15387" max="15387" width="12.42578125" style="133" customWidth="1"/>
    <col min="15388" max="15388" width="11.42578125" style="133" customWidth="1"/>
    <col min="15389" max="15389" width="13.5703125" style="133" customWidth="1"/>
    <col min="15390" max="15627" width="11.5703125" style="133"/>
    <col min="15628" max="15628" width="23.140625" style="133" customWidth="1"/>
    <col min="15629" max="15629" width="42.85546875" style="133" customWidth="1"/>
    <col min="15630" max="15630" width="11.5703125" style="133"/>
    <col min="15631" max="15631" width="11.28515625" style="133" customWidth="1"/>
    <col min="15632" max="15632" width="12.85546875" style="133" customWidth="1"/>
    <col min="15633" max="15633" width="12.140625" style="133" customWidth="1"/>
    <col min="15634" max="15634" width="11.7109375" style="133" customWidth="1"/>
    <col min="15635" max="15635" width="11.42578125" style="133" customWidth="1"/>
    <col min="15636" max="15636" width="12.7109375" style="133" customWidth="1"/>
    <col min="15637" max="15637" width="4.140625" style="133" customWidth="1"/>
    <col min="15638" max="15638" width="35.5703125" style="133" customWidth="1"/>
    <col min="15639" max="15639" width="12.5703125" style="133" customWidth="1"/>
    <col min="15640" max="15640" width="12.28515625" style="133" customWidth="1"/>
    <col min="15641" max="15642" width="11.140625" style="133" customWidth="1"/>
    <col min="15643" max="15643" width="12.42578125" style="133" customWidth="1"/>
    <col min="15644" max="15644" width="11.42578125" style="133" customWidth="1"/>
    <col min="15645" max="15645" width="13.5703125" style="133" customWidth="1"/>
    <col min="15646" max="15883" width="11.5703125" style="133"/>
    <col min="15884" max="15884" width="23.140625" style="133" customWidth="1"/>
    <col min="15885" max="15885" width="42.85546875" style="133" customWidth="1"/>
    <col min="15886" max="15886" width="11.5703125" style="133"/>
    <col min="15887" max="15887" width="11.28515625" style="133" customWidth="1"/>
    <col min="15888" max="15888" width="12.85546875" style="133" customWidth="1"/>
    <col min="15889" max="15889" width="12.140625" style="133" customWidth="1"/>
    <col min="15890" max="15890" width="11.7109375" style="133" customWidth="1"/>
    <col min="15891" max="15891" width="11.42578125" style="133" customWidth="1"/>
    <col min="15892" max="15892" width="12.7109375" style="133" customWidth="1"/>
    <col min="15893" max="15893" width="4.140625" style="133" customWidth="1"/>
    <col min="15894" max="15894" width="35.5703125" style="133" customWidth="1"/>
    <col min="15895" max="15895" width="12.5703125" style="133" customWidth="1"/>
    <col min="15896" max="15896" width="12.28515625" style="133" customWidth="1"/>
    <col min="15897" max="15898" width="11.140625" style="133" customWidth="1"/>
    <col min="15899" max="15899" width="12.42578125" style="133" customWidth="1"/>
    <col min="15900" max="15900" width="11.42578125" style="133" customWidth="1"/>
    <col min="15901" max="15901" width="13.5703125" style="133" customWidth="1"/>
    <col min="15902" max="16139" width="11.5703125" style="133"/>
    <col min="16140" max="16140" width="23.140625" style="133" customWidth="1"/>
    <col min="16141" max="16141" width="42.85546875" style="133" customWidth="1"/>
    <col min="16142" max="16142" width="11.5703125" style="133"/>
    <col min="16143" max="16143" width="11.28515625" style="133" customWidth="1"/>
    <col min="16144" max="16144" width="12.85546875" style="133" customWidth="1"/>
    <col min="16145" max="16145" width="12.140625" style="133" customWidth="1"/>
    <col min="16146" max="16146" width="11.7109375" style="133" customWidth="1"/>
    <col min="16147" max="16147" width="11.42578125" style="133" customWidth="1"/>
    <col min="16148" max="16148" width="12.7109375" style="133" customWidth="1"/>
    <col min="16149" max="16149" width="4.140625" style="133" customWidth="1"/>
    <col min="16150" max="16150" width="35.5703125" style="133" customWidth="1"/>
    <col min="16151" max="16151" width="12.5703125" style="133" customWidth="1"/>
    <col min="16152" max="16152" width="12.28515625" style="133" customWidth="1"/>
    <col min="16153" max="16154" width="11.140625" style="133" customWidth="1"/>
    <col min="16155" max="16155" width="12.42578125" style="133" customWidth="1"/>
    <col min="16156" max="16156" width="11.42578125" style="133" customWidth="1"/>
    <col min="16157" max="16157" width="13.5703125" style="133" customWidth="1"/>
    <col min="16158" max="16384" width="11.5703125" style="133"/>
  </cols>
  <sheetData>
    <row r="2" spans="1:35" ht="18.75" x14ac:dyDescent="0.3">
      <c r="A2" s="149"/>
      <c r="B2" s="150" t="s">
        <v>0</v>
      </c>
      <c r="C2" s="149"/>
      <c r="D2" s="149"/>
      <c r="E2" s="149"/>
      <c r="F2" s="149"/>
      <c r="G2" s="189"/>
      <c r="H2" s="189"/>
      <c r="I2" s="183"/>
      <c r="K2" s="150"/>
      <c r="L2" s="150" t="s">
        <v>1</v>
      </c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1"/>
      <c r="X2" s="189"/>
      <c r="Y2" s="189"/>
      <c r="Z2" s="195"/>
      <c r="AA2" s="195"/>
    </row>
    <row r="3" spans="1:35" ht="18.75" x14ac:dyDescent="0.3">
      <c r="A3" s="150" t="s">
        <v>2</v>
      </c>
      <c r="B3" s="150"/>
      <c r="C3" s="150"/>
      <c r="D3" s="150"/>
      <c r="E3" s="150"/>
      <c r="F3" s="150"/>
      <c r="G3" s="189"/>
      <c r="H3" s="189"/>
      <c r="I3" s="183"/>
      <c r="K3" s="150" t="s">
        <v>2</v>
      </c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1"/>
      <c r="X3" s="189"/>
      <c r="Y3" s="189"/>
      <c r="Z3" s="195"/>
      <c r="AA3" s="195"/>
    </row>
    <row r="4" spans="1:35" ht="18.75" x14ac:dyDescent="0.3">
      <c r="A4" s="150" t="s">
        <v>3</v>
      </c>
      <c r="B4" s="150"/>
      <c r="C4" s="150"/>
      <c r="D4" s="150"/>
      <c r="E4" s="150"/>
      <c r="F4" s="150"/>
      <c r="G4" s="189"/>
      <c r="H4" s="189"/>
      <c r="I4" s="183"/>
      <c r="K4" s="150" t="s">
        <v>3</v>
      </c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1"/>
      <c r="X4" s="189"/>
      <c r="Y4" s="189"/>
      <c r="Z4" s="195"/>
      <c r="AA4" s="195"/>
    </row>
    <row r="5" spans="1:35" ht="18.75" x14ac:dyDescent="0.3">
      <c r="A5" s="150" t="s">
        <v>189</v>
      </c>
      <c r="B5" s="150"/>
      <c r="C5" s="150"/>
      <c r="D5" s="150"/>
      <c r="E5" s="150"/>
      <c r="F5" s="150"/>
      <c r="G5" s="189"/>
      <c r="H5" s="189"/>
      <c r="I5" s="183"/>
      <c r="K5" s="150" t="s">
        <v>190</v>
      </c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89"/>
      <c r="Z5" s="195"/>
      <c r="AA5" s="195"/>
      <c r="AC5" s="133" t="s">
        <v>4</v>
      </c>
    </row>
    <row r="6" spans="1:35" ht="18.75" x14ac:dyDescent="0.3">
      <c r="A6" s="150" t="s">
        <v>125</v>
      </c>
      <c r="B6" s="150"/>
      <c r="C6" s="150"/>
      <c r="D6" s="150"/>
      <c r="E6" s="150"/>
      <c r="F6" s="150"/>
      <c r="G6" s="189"/>
      <c r="H6" s="189"/>
      <c r="I6" s="183"/>
      <c r="K6" s="150" t="s">
        <v>125</v>
      </c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1"/>
      <c r="X6" s="189"/>
      <c r="Y6" s="189"/>
      <c r="Z6" s="195"/>
      <c r="AA6" s="195"/>
    </row>
    <row r="7" spans="1:35" ht="15.75" x14ac:dyDescent="0.25">
      <c r="A7" s="151"/>
      <c r="B7" s="151" t="s">
        <v>4</v>
      </c>
      <c r="C7" s="151"/>
      <c r="D7" s="151"/>
      <c r="E7" s="151"/>
      <c r="F7" s="151"/>
      <c r="G7" s="189"/>
      <c r="H7" s="189"/>
      <c r="I7" s="196"/>
      <c r="K7" s="151"/>
      <c r="L7" s="151" t="s">
        <v>4</v>
      </c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89"/>
      <c r="Y7" s="189"/>
      <c r="Z7" s="195"/>
      <c r="AA7" s="195"/>
    </row>
    <row r="8" spans="1:35" ht="16.5" thickBot="1" x14ac:dyDescent="0.3">
      <c r="A8" s="151" t="s">
        <v>4</v>
      </c>
      <c r="B8" s="151"/>
      <c r="C8" s="151"/>
      <c r="D8" s="151"/>
      <c r="E8" s="151"/>
      <c r="F8" s="151"/>
      <c r="G8" s="189"/>
      <c r="H8" s="189"/>
      <c r="I8" s="183"/>
      <c r="K8" s="189" t="s">
        <v>5</v>
      </c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95"/>
      <c r="AA8" s="195"/>
    </row>
    <row r="9" spans="1:35" ht="15.75" thickBot="1" x14ac:dyDescent="0.3">
      <c r="A9" s="197" t="s">
        <v>6</v>
      </c>
      <c r="B9" s="198"/>
      <c r="C9" s="152"/>
      <c r="D9" s="152"/>
      <c r="E9" s="152"/>
      <c r="F9" s="152"/>
      <c r="G9" s="152"/>
      <c r="H9" s="199"/>
      <c r="I9" s="180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D9" s="200"/>
      <c r="AE9" s="200"/>
      <c r="AF9" s="200"/>
      <c r="AG9" s="200"/>
      <c r="AH9" s="200"/>
      <c r="AI9" s="200"/>
    </row>
    <row r="10" spans="1:35" ht="16.5" thickBot="1" x14ac:dyDescent="0.3">
      <c r="A10" s="158" t="s">
        <v>7</v>
      </c>
      <c r="B10" s="201">
        <v>9554.7000000000007</v>
      </c>
      <c r="C10" s="153"/>
      <c r="D10" s="153"/>
      <c r="E10" s="153"/>
      <c r="F10" s="153"/>
      <c r="G10" s="153"/>
      <c r="H10" s="202"/>
      <c r="I10" s="180"/>
      <c r="J10" s="203"/>
      <c r="K10" s="204"/>
      <c r="L10" s="205" t="s">
        <v>8</v>
      </c>
      <c r="M10" s="206" t="s">
        <v>120</v>
      </c>
      <c r="N10" s="206" t="s">
        <v>123</v>
      </c>
      <c r="O10" s="206" t="s">
        <v>126</v>
      </c>
      <c r="P10" s="206" t="s">
        <v>128</v>
      </c>
      <c r="Q10" s="206" t="s">
        <v>128</v>
      </c>
      <c r="R10" s="206" t="s">
        <v>129</v>
      </c>
      <c r="S10" s="206" t="s">
        <v>130</v>
      </c>
      <c r="T10" s="205" t="s">
        <v>131</v>
      </c>
      <c r="U10" s="206" t="s">
        <v>161</v>
      </c>
      <c r="V10" s="206" t="s">
        <v>9</v>
      </c>
      <c r="W10" s="207"/>
      <c r="X10" s="208" t="s">
        <v>10</v>
      </c>
      <c r="Y10" s="208"/>
      <c r="Z10" s="208" t="s">
        <v>4</v>
      </c>
      <c r="AA10" s="209" t="s">
        <v>4</v>
      </c>
      <c r="AD10" s="200"/>
      <c r="AE10" s="200"/>
      <c r="AF10" s="200"/>
      <c r="AG10" s="200"/>
      <c r="AH10" s="200"/>
      <c r="AI10" s="200"/>
    </row>
    <row r="11" spans="1:35" ht="15.75" x14ac:dyDescent="0.25">
      <c r="A11" s="210" t="s">
        <v>11</v>
      </c>
      <c r="B11" s="211" t="s">
        <v>12</v>
      </c>
      <c r="C11" s="154"/>
      <c r="D11" s="154"/>
      <c r="E11" s="154"/>
      <c r="F11" s="154"/>
      <c r="G11" s="154"/>
      <c r="H11" s="212"/>
      <c r="I11" s="180"/>
      <c r="J11" s="213"/>
      <c r="K11" s="214"/>
      <c r="L11" s="215" t="s">
        <v>13</v>
      </c>
      <c r="M11" s="216" t="s">
        <v>121</v>
      </c>
      <c r="N11" s="215" t="s">
        <v>124</v>
      </c>
      <c r="O11" s="215" t="s">
        <v>127</v>
      </c>
      <c r="P11" s="215" t="s">
        <v>132</v>
      </c>
      <c r="Q11" s="215" t="s">
        <v>132</v>
      </c>
      <c r="R11" s="215" t="s">
        <v>133</v>
      </c>
      <c r="S11" s="215" t="s">
        <v>132</v>
      </c>
      <c r="T11" s="215" t="s">
        <v>132</v>
      </c>
      <c r="U11" s="215" t="s">
        <v>162</v>
      </c>
      <c r="V11" s="215" t="s">
        <v>14</v>
      </c>
      <c r="W11" s="215" t="s">
        <v>15</v>
      </c>
      <c r="X11" s="215" t="s">
        <v>16</v>
      </c>
      <c r="Y11" s="215" t="s">
        <v>17</v>
      </c>
      <c r="Z11" s="215" t="s">
        <v>18</v>
      </c>
      <c r="AA11" s="215" t="s">
        <v>19</v>
      </c>
      <c r="AD11" s="200"/>
      <c r="AE11" s="200"/>
      <c r="AF11" s="200"/>
      <c r="AG11" s="200"/>
      <c r="AH11" s="200"/>
      <c r="AI11" s="200"/>
    </row>
    <row r="12" spans="1:35" ht="16.5" thickBot="1" x14ac:dyDescent="0.3">
      <c r="A12" s="217" t="s">
        <v>20</v>
      </c>
      <c r="B12" s="201">
        <v>9554.7000000000007</v>
      </c>
      <c r="C12" s="153"/>
      <c r="D12" s="153"/>
      <c r="E12" s="153"/>
      <c r="F12" s="153"/>
      <c r="G12" s="153"/>
      <c r="H12" s="202"/>
      <c r="I12" s="180"/>
      <c r="J12" s="213"/>
      <c r="K12" s="214"/>
      <c r="L12" s="218" t="s">
        <v>4</v>
      </c>
      <c r="M12" s="218" t="s">
        <v>122</v>
      </c>
      <c r="N12" s="218"/>
      <c r="O12" s="218" t="s">
        <v>4</v>
      </c>
      <c r="P12" s="218" t="s">
        <v>134</v>
      </c>
      <c r="Q12" s="218" t="s">
        <v>135</v>
      </c>
      <c r="R12" s="218" t="s">
        <v>132</v>
      </c>
      <c r="S12" s="218"/>
      <c r="T12" s="218"/>
      <c r="U12" s="218"/>
      <c r="V12" s="218" t="s">
        <v>21</v>
      </c>
      <c r="W12" s="218"/>
      <c r="X12" s="218"/>
      <c r="Y12" s="218"/>
      <c r="Z12" s="218"/>
      <c r="AA12" s="218"/>
      <c r="AB12" s="193"/>
      <c r="AC12" s="115"/>
    </row>
    <row r="13" spans="1:35" ht="16.5" thickBot="1" x14ac:dyDescent="0.3">
      <c r="A13" s="219" t="s">
        <v>22</v>
      </c>
      <c r="B13" s="220">
        <v>0</v>
      </c>
      <c r="C13" s="155"/>
      <c r="D13" s="155"/>
      <c r="E13" s="155"/>
      <c r="F13" s="155"/>
      <c r="G13" s="155"/>
      <c r="H13" s="221"/>
      <c r="I13" s="180"/>
      <c r="J13" s="222"/>
      <c r="K13" s="223"/>
      <c r="L13" s="218" t="s">
        <v>23</v>
      </c>
      <c r="M13" s="218" t="s">
        <v>23</v>
      </c>
      <c r="N13" s="218" t="s">
        <v>23</v>
      </c>
      <c r="O13" s="218" t="s">
        <v>23</v>
      </c>
      <c r="P13" s="218" t="s">
        <v>23</v>
      </c>
      <c r="Q13" s="218" t="s">
        <v>23</v>
      </c>
      <c r="R13" s="218" t="s">
        <v>23</v>
      </c>
      <c r="S13" s="218" t="s">
        <v>23</v>
      </c>
      <c r="T13" s="218" t="s">
        <v>23</v>
      </c>
      <c r="U13" s="218" t="s">
        <v>23</v>
      </c>
      <c r="V13" s="218" t="s">
        <v>24</v>
      </c>
      <c r="W13" s="218" t="s">
        <v>23</v>
      </c>
      <c r="X13" s="218" t="s">
        <v>23</v>
      </c>
      <c r="Y13" s="218" t="s">
        <v>23</v>
      </c>
      <c r="Z13" s="218" t="s">
        <v>23</v>
      </c>
      <c r="AA13" s="218" t="s">
        <v>23</v>
      </c>
      <c r="AB13" s="193"/>
      <c r="AC13" s="115"/>
    </row>
    <row r="14" spans="1:35" ht="15.75" x14ac:dyDescent="0.25">
      <c r="A14" s="224"/>
      <c r="B14" s="224"/>
      <c r="C14" s="156" t="s">
        <v>25</v>
      </c>
      <c r="D14" s="225"/>
      <c r="E14" s="156" t="s">
        <v>26</v>
      </c>
      <c r="F14" s="225"/>
      <c r="G14" s="156" t="s">
        <v>27</v>
      </c>
      <c r="H14" s="225"/>
      <c r="I14" s="226"/>
      <c r="J14" s="227" t="s">
        <v>28</v>
      </c>
      <c r="K14" s="228" t="s">
        <v>191</v>
      </c>
      <c r="L14" s="229">
        <v>262668.69099999999</v>
      </c>
      <c r="M14" s="230">
        <v>390.3</v>
      </c>
      <c r="N14" s="230">
        <v>62467.47</v>
      </c>
      <c r="O14" s="230">
        <v>2907.57</v>
      </c>
      <c r="P14" s="231"/>
      <c r="Q14" s="231"/>
      <c r="R14" s="231"/>
      <c r="S14" s="231"/>
      <c r="T14" s="231"/>
      <c r="U14" s="231"/>
      <c r="V14" s="232"/>
      <c r="W14" s="232"/>
      <c r="X14" s="232"/>
      <c r="Y14" s="232"/>
      <c r="Z14" s="232"/>
      <c r="AA14" s="233"/>
      <c r="AB14" s="193"/>
      <c r="AC14" s="115"/>
    </row>
    <row r="15" spans="1:35" ht="15.75" x14ac:dyDescent="0.25">
      <c r="A15" s="234" t="s">
        <v>29</v>
      </c>
      <c r="B15" s="235" t="s">
        <v>30</v>
      </c>
      <c r="C15" s="157" t="s">
        <v>31</v>
      </c>
      <c r="D15" s="236" t="s">
        <v>32</v>
      </c>
      <c r="E15" s="157" t="s">
        <v>31</v>
      </c>
      <c r="F15" s="236" t="s">
        <v>32</v>
      </c>
      <c r="G15" s="157" t="s">
        <v>31</v>
      </c>
      <c r="H15" s="236" t="s">
        <v>32</v>
      </c>
      <c r="I15" s="226"/>
      <c r="J15" s="237" t="s">
        <v>4</v>
      </c>
      <c r="K15" s="238" t="s">
        <v>4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239"/>
      <c r="AB15" s="193"/>
      <c r="AC15" s="115"/>
      <c r="AE15" s="92"/>
      <c r="AF15" s="92"/>
      <c r="AG15" s="92"/>
    </row>
    <row r="16" spans="1:35" ht="15.75" x14ac:dyDescent="0.25">
      <c r="A16" s="234" t="s">
        <v>33</v>
      </c>
      <c r="B16" s="234"/>
      <c r="C16" s="157" t="s">
        <v>34</v>
      </c>
      <c r="D16" s="236" t="s">
        <v>35</v>
      </c>
      <c r="E16" s="157" t="s">
        <v>34</v>
      </c>
      <c r="F16" s="236" t="s">
        <v>36</v>
      </c>
      <c r="G16" s="157" t="s">
        <v>34</v>
      </c>
      <c r="H16" s="236" t="s">
        <v>36</v>
      </c>
      <c r="I16" s="181"/>
      <c r="J16" s="237">
        <v>1</v>
      </c>
      <c r="K16" s="238" t="s">
        <v>192</v>
      </c>
      <c r="L16" s="35">
        <v>593436.56599999964</v>
      </c>
      <c r="M16" s="35">
        <v>-16.28</v>
      </c>
      <c r="N16" s="35">
        <v>14963.64</v>
      </c>
      <c r="O16" s="35">
        <v>0</v>
      </c>
      <c r="P16" s="35">
        <v>-4977.76</v>
      </c>
      <c r="Q16" s="35">
        <v>-18582.87000000001</v>
      </c>
      <c r="R16" s="35">
        <v>1774.9600000000009</v>
      </c>
      <c r="S16" s="35">
        <v>1053.92</v>
      </c>
      <c r="T16" s="35">
        <v>25614.823999999986</v>
      </c>
      <c r="U16" s="35">
        <v>-548.74</v>
      </c>
      <c r="V16" s="35">
        <v>-20591.989999999998</v>
      </c>
      <c r="W16" s="35">
        <v>-16662.46</v>
      </c>
      <c r="X16" s="35">
        <v>-1150.73</v>
      </c>
      <c r="Y16" s="35">
        <v>-789.81999999999994</v>
      </c>
      <c r="Z16" s="35">
        <v>-6425.49</v>
      </c>
      <c r="AA16" s="239">
        <v>4436.51</v>
      </c>
      <c r="AB16" s="193"/>
      <c r="AC16" s="115"/>
      <c r="AE16" s="92"/>
      <c r="AF16" s="92"/>
      <c r="AG16" s="92"/>
    </row>
    <row r="17" spans="1:36" ht="15.75" x14ac:dyDescent="0.25">
      <c r="A17" s="234"/>
      <c r="B17" s="234"/>
      <c r="C17" s="158"/>
      <c r="D17" s="236" t="s">
        <v>37</v>
      </c>
      <c r="E17" s="158"/>
      <c r="F17" s="236" t="s">
        <v>37</v>
      </c>
      <c r="G17" s="158"/>
      <c r="H17" s="236" t="s">
        <v>37</v>
      </c>
      <c r="I17" s="181"/>
      <c r="J17" s="237"/>
      <c r="K17" s="238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239"/>
      <c r="AB17" s="193"/>
      <c r="AC17" s="115"/>
      <c r="AE17" s="92"/>
      <c r="AF17" s="92"/>
      <c r="AG17" s="92"/>
    </row>
    <row r="18" spans="1:36" ht="15.75" x14ac:dyDescent="0.25">
      <c r="A18" s="240"/>
      <c r="B18" s="240"/>
      <c r="C18" s="159" t="s">
        <v>24</v>
      </c>
      <c r="D18" s="241" t="s">
        <v>23</v>
      </c>
      <c r="E18" s="159" t="s">
        <v>24</v>
      </c>
      <c r="F18" s="241" t="s">
        <v>23</v>
      </c>
      <c r="G18" s="159" t="s">
        <v>24</v>
      </c>
      <c r="H18" s="241" t="s">
        <v>23</v>
      </c>
      <c r="I18" s="181"/>
      <c r="J18" s="237"/>
      <c r="K18" s="238"/>
      <c r="L18" s="131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239"/>
      <c r="AB18" s="194"/>
      <c r="AC18" s="190"/>
      <c r="AD18" s="178"/>
      <c r="AE18" s="191"/>
      <c r="AF18" s="191"/>
      <c r="AG18" s="191"/>
      <c r="AH18" s="178"/>
    </row>
    <row r="19" spans="1:36" ht="16.5" customHeight="1" x14ac:dyDescent="0.25">
      <c r="A19" s="242" t="s">
        <v>38</v>
      </c>
      <c r="B19" s="235" t="s">
        <v>39</v>
      </c>
      <c r="C19" s="91">
        <f>D19*7*9554.7</f>
        <v>208674.64800000002</v>
      </c>
      <c r="D19" s="243">
        <v>3.12</v>
      </c>
      <c r="E19" s="91">
        <f>F19*7*9554.7</f>
        <v>208674.64800000002</v>
      </c>
      <c r="F19" s="243">
        <v>3.12</v>
      </c>
      <c r="G19" s="91">
        <f>C19-E19</f>
        <v>0</v>
      </c>
      <c r="H19" s="243">
        <f>D19-F19</f>
        <v>0</v>
      </c>
      <c r="I19" s="244"/>
      <c r="J19" s="237">
        <v>2</v>
      </c>
      <c r="K19" s="238" t="s">
        <v>193</v>
      </c>
      <c r="L19" s="35">
        <f>305750.4+524184+2835877.1+0.259</f>
        <v>3665811.7590000001</v>
      </c>
      <c r="M19" s="35">
        <v>0</v>
      </c>
      <c r="N19" s="35">
        <v>214980.75</v>
      </c>
      <c r="O19" s="35">
        <v>0</v>
      </c>
      <c r="P19" s="35">
        <v>416.28</v>
      </c>
      <c r="Q19" s="35">
        <v>2368.7399999999998</v>
      </c>
      <c r="R19" s="35">
        <v>49971.91</v>
      </c>
      <c r="S19" s="35">
        <v>20238.650000000001</v>
      </c>
      <c r="T19" s="35">
        <f>34602.6-0.259</f>
        <v>34602.341</v>
      </c>
      <c r="U19" s="35">
        <v>0</v>
      </c>
      <c r="V19" s="35">
        <f>W19+X19+Z19+AA19+Y19</f>
        <v>0</v>
      </c>
      <c r="W19" s="35">
        <v>0</v>
      </c>
      <c r="X19" s="35">
        <v>0</v>
      </c>
      <c r="Y19" s="35">
        <v>0</v>
      </c>
      <c r="Z19" s="35">
        <v>0</v>
      </c>
      <c r="AA19" s="239">
        <v>0</v>
      </c>
      <c r="AB19" s="194" t="s">
        <v>238</v>
      </c>
      <c r="AC19" s="190">
        <v>9554.7000000000007</v>
      </c>
      <c r="AD19" s="178">
        <f>20.89+2.2</f>
        <v>23.09</v>
      </c>
      <c r="AE19" s="191">
        <v>5</v>
      </c>
      <c r="AF19" s="191">
        <f>AC19*AD19*AE19</f>
        <v>1103090.115</v>
      </c>
      <c r="AG19" s="191"/>
      <c r="AH19" s="178"/>
    </row>
    <row r="20" spans="1:36" ht="16.5" customHeight="1" x14ac:dyDescent="0.25">
      <c r="A20" s="242" t="s">
        <v>40</v>
      </c>
      <c r="B20" s="235" t="s">
        <v>41</v>
      </c>
      <c r="C20" s="157"/>
      <c r="D20" s="236"/>
      <c r="E20" s="157"/>
      <c r="F20" s="236"/>
      <c r="G20" s="157"/>
      <c r="H20" s="236"/>
      <c r="I20" s="181"/>
      <c r="J20" s="237"/>
      <c r="K20" s="238"/>
      <c r="L20" s="131"/>
      <c r="M20" s="131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239"/>
      <c r="AB20" s="194" t="s">
        <v>239</v>
      </c>
      <c r="AC20" s="190">
        <v>240</v>
      </c>
      <c r="AD20" s="178">
        <f>(458.3*12)/12</f>
        <v>458.3</v>
      </c>
      <c r="AE20" s="191">
        <v>5</v>
      </c>
      <c r="AF20" s="191">
        <f>AC20*AD20*AE20</f>
        <v>549960</v>
      </c>
      <c r="AG20" s="191"/>
      <c r="AH20" s="178"/>
    </row>
    <row r="21" spans="1:36" ht="16.5" customHeight="1" x14ac:dyDescent="0.25">
      <c r="A21" s="242" t="s">
        <v>42</v>
      </c>
      <c r="B21" s="235" t="s">
        <v>43</v>
      </c>
      <c r="C21" s="157"/>
      <c r="D21" s="236"/>
      <c r="E21" s="157"/>
      <c r="F21" s="236"/>
      <c r="G21" s="157"/>
      <c r="H21" s="236"/>
      <c r="I21" s="181"/>
      <c r="J21" s="237"/>
      <c r="K21" s="238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239"/>
      <c r="AB21" s="194"/>
      <c r="AC21" s="190"/>
      <c r="AD21" s="178"/>
      <c r="AE21" s="191"/>
      <c r="AF21" s="191"/>
      <c r="AG21" s="191"/>
      <c r="AH21" s="178"/>
    </row>
    <row r="22" spans="1:36" ht="16.5" customHeight="1" x14ac:dyDescent="0.25">
      <c r="A22" s="242" t="s">
        <v>44</v>
      </c>
      <c r="B22" s="235" t="s">
        <v>45</v>
      </c>
      <c r="C22" s="157"/>
      <c r="D22" s="236"/>
      <c r="E22" s="157"/>
      <c r="F22" s="236"/>
      <c r="G22" s="157"/>
      <c r="H22" s="236"/>
      <c r="I22" s="181"/>
      <c r="J22" s="237">
        <v>3</v>
      </c>
      <c r="K22" s="238" t="s">
        <v>194</v>
      </c>
      <c r="L22" s="35">
        <f>299288.05+62.49+560391.61-214.97+2787144.49+3276.66</f>
        <v>3649948.33</v>
      </c>
      <c r="M22" s="35">
        <v>0</v>
      </c>
      <c r="N22" s="35">
        <f>199571.1+122.47</f>
        <v>199693.57</v>
      </c>
      <c r="O22" s="35">
        <v>0</v>
      </c>
      <c r="P22" s="35">
        <f>226.32-296.61</f>
        <v>-70.29000000000002</v>
      </c>
      <c r="Q22" s="35">
        <f>1418.59-1103.97</f>
        <v>314.61999999999989</v>
      </c>
      <c r="R22" s="35">
        <f>46958.59+27.58</f>
        <v>46986.17</v>
      </c>
      <c r="S22" s="35">
        <f>19277.39+9.11</f>
        <v>19286.5</v>
      </c>
      <c r="T22" s="35">
        <f>49085.69-3160.47</f>
        <v>45925.22</v>
      </c>
      <c r="U22" s="35">
        <v>0</v>
      </c>
      <c r="V22" s="35">
        <f>W22+X22+Z22+AA22+Y22</f>
        <v>-274.83999999999997</v>
      </c>
      <c r="W22" s="35">
        <f>-223.88-0.2</f>
        <v>-224.07999999999998</v>
      </c>
      <c r="X22" s="35">
        <v>-28.78</v>
      </c>
      <c r="Y22" s="35">
        <v>-21.98</v>
      </c>
      <c r="Z22" s="35">
        <v>0</v>
      </c>
      <c r="AA22" s="239">
        <v>0</v>
      </c>
      <c r="AB22" s="194" t="s">
        <v>238</v>
      </c>
      <c r="AC22" s="190">
        <v>9554.7000000000007</v>
      </c>
      <c r="AD22" s="178">
        <f>27.86+3</f>
        <v>30.86</v>
      </c>
      <c r="AE22" s="191">
        <v>7</v>
      </c>
      <c r="AF22" s="191">
        <f>AC22*AD22*AE22</f>
        <v>2064006.2940000002</v>
      </c>
      <c r="AG22" s="191"/>
      <c r="AH22" s="178"/>
    </row>
    <row r="23" spans="1:36" ht="16.5" customHeight="1" x14ac:dyDescent="0.25">
      <c r="A23" s="234" t="s">
        <v>46</v>
      </c>
      <c r="B23" s="235" t="s">
        <v>163</v>
      </c>
      <c r="C23" s="157"/>
      <c r="D23" s="236"/>
      <c r="E23" s="157"/>
      <c r="F23" s="236"/>
      <c r="G23" s="157"/>
      <c r="H23" s="236"/>
      <c r="I23" s="181"/>
      <c r="J23" s="237"/>
      <c r="K23" s="238"/>
      <c r="L23" s="131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239"/>
      <c r="AB23" s="194" t="s">
        <v>239</v>
      </c>
      <c r="AC23" s="190">
        <v>240</v>
      </c>
      <c r="AD23" s="178">
        <f>381.37+20.48+9.04+28.7+23.54</f>
        <v>463.13000000000005</v>
      </c>
      <c r="AE23" s="191">
        <v>7</v>
      </c>
      <c r="AF23" s="191">
        <f>AC23*AD23*AE23</f>
        <v>778058.40000000014</v>
      </c>
      <c r="AG23" s="191"/>
      <c r="AH23" s="178"/>
    </row>
    <row r="24" spans="1:36" ht="16.5" customHeight="1" x14ac:dyDescent="0.25">
      <c r="A24" s="234" t="s">
        <v>47</v>
      </c>
      <c r="B24" s="235" t="s">
        <v>48</v>
      </c>
      <c r="C24" s="157"/>
      <c r="D24" s="236"/>
      <c r="E24" s="157"/>
      <c r="F24" s="236"/>
      <c r="G24" s="157"/>
      <c r="H24" s="236"/>
      <c r="I24" s="181"/>
      <c r="J24" s="237"/>
      <c r="K24" s="238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239"/>
      <c r="AB24" s="194"/>
      <c r="AC24" s="190"/>
      <c r="AD24" s="178"/>
      <c r="AE24" s="191"/>
      <c r="AF24" s="191">
        <f>SUM(AF19:AF23)</f>
        <v>4495114.8090000004</v>
      </c>
      <c r="AG24" s="191"/>
      <c r="AH24" s="191"/>
      <c r="AI24" s="92"/>
      <c r="AJ24" s="92"/>
    </row>
    <row r="25" spans="1:36" ht="15.75" customHeight="1" x14ac:dyDescent="0.25">
      <c r="A25" s="234" t="s">
        <v>49</v>
      </c>
      <c r="B25" s="235" t="s">
        <v>50</v>
      </c>
      <c r="C25" s="157"/>
      <c r="D25" s="236"/>
      <c r="E25" s="157"/>
      <c r="F25" s="236"/>
      <c r="G25" s="157"/>
      <c r="H25" s="236"/>
      <c r="I25" s="181"/>
      <c r="J25" s="237" t="s">
        <v>4</v>
      </c>
      <c r="K25" s="238" t="s">
        <v>4</v>
      </c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35"/>
      <c r="W25" s="131"/>
      <c r="X25" s="131"/>
      <c r="Y25" s="131"/>
      <c r="Z25" s="131"/>
      <c r="AA25" s="245"/>
      <c r="AB25" s="178"/>
      <c r="AC25" s="178"/>
      <c r="AD25" s="178"/>
      <c r="AE25" s="178"/>
      <c r="AF25" s="178"/>
      <c r="AG25" s="178"/>
      <c r="AH25" s="178"/>
    </row>
    <row r="26" spans="1:36" ht="15.75" customHeight="1" x14ac:dyDescent="0.25">
      <c r="A26" s="234" t="s">
        <v>51</v>
      </c>
      <c r="B26" s="235" t="s">
        <v>52</v>
      </c>
      <c r="C26" s="157"/>
      <c r="D26" s="236"/>
      <c r="E26" s="157"/>
      <c r="F26" s="236"/>
      <c r="G26" s="157"/>
      <c r="H26" s="236"/>
      <c r="I26" s="181"/>
      <c r="J26" s="237">
        <v>4</v>
      </c>
      <c r="K26" s="238" t="s">
        <v>195</v>
      </c>
      <c r="L26" s="35">
        <f>L16+L19-L22</f>
        <v>609299.99499999918</v>
      </c>
      <c r="M26" s="35">
        <f t="shared" ref="M26:AA26" si="0">M16+M19-M22</f>
        <v>-16.28</v>
      </c>
      <c r="N26" s="35">
        <f t="shared" si="0"/>
        <v>30250.820000000007</v>
      </c>
      <c r="O26" s="35">
        <f t="shared" si="0"/>
        <v>0</v>
      </c>
      <c r="P26" s="35">
        <f t="shared" si="0"/>
        <v>-4491.1900000000005</v>
      </c>
      <c r="Q26" s="35">
        <f t="shared" si="0"/>
        <v>-16528.750000000011</v>
      </c>
      <c r="R26" s="35">
        <f t="shared" si="0"/>
        <v>4760.7000000000044</v>
      </c>
      <c r="S26" s="35">
        <f t="shared" si="0"/>
        <v>2006.0699999999997</v>
      </c>
      <c r="T26" s="35">
        <f t="shared" si="0"/>
        <v>14291.944999999985</v>
      </c>
      <c r="U26" s="35">
        <f t="shared" si="0"/>
        <v>-548.74</v>
      </c>
      <c r="V26" s="35">
        <f>W26+X26+Z26+AA26+Y26</f>
        <v>-20317.149999999998</v>
      </c>
      <c r="W26" s="35">
        <f t="shared" si="0"/>
        <v>-16438.379999999997</v>
      </c>
      <c r="X26" s="35">
        <f t="shared" si="0"/>
        <v>-1121.95</v>
      </c>
      <c r="Y26" s="35">
        <f t="shared" si="0"/>
        <v>-767.83999999999992</v>
      </c>
      <c r="Z26" s="35">
        <f t="shared" si="0"/>
        <v>-6425.49</v>
      </c>
      <c r="AA26" s="239">
        <f t="shared" si="0"/>
        <v>4436.51</v>
      </c>
      <c r="AB26" s="178"/>
      <c r="AC26" s="178" t="s">
        <v>136</v>
      </c>
      <c r="AD26" s="178"/>
      <c r="AE26" s="178"/>
      <c r="AF26" s="191">
        <f>K89+K105+22783.2</f>
        <v>829303.04999999993</v>
      </c>
      <c r="AG26" s="178"/>
      <c r="AH26" s="178"/>
    </row>
    <row r="27" spans="1:36" ht="15.75" x14ac:dyDescent="0.25">
      <c r="A27" s="234" t="s">
        <v>53</v>
      </c>
      <c r="B27" s="235"/>
      <c r="C27" s="157"/>
      <c r="D27" s="236"/>
      <c r="E27" s="157"/>
      <c r="F27" s="236"/>
      <c r="G27" s="157"/>
      <c r="H27" s="236"/>
      <c r="I27" s="181"/>
      <c r="J27" s="237"/>
      <c r="K27" s="246"/>
      <c r="L27" s="247"/>
      <c r="M27" s="247"/>
      <c r="N27" s="247"/>
      <c r="O27" s="247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239"/>
      <c r="AB27" s="178"/>
      <c r="AC27" s="178"/>
      <c r="AD27" s="178"/>
      <c r="AE27" s="178"/>
      <c r="AF27" s="178"/>
      <c r="AG27" s="178"/>
      <c r="AH27" s="178"/>
    </row>
    <row r="28" spans="1:36" ht="15.75" x14ac:dyDescent="0.25">
      <c r="A28" s="234"/>
      <c r="B28" s="235" t="s">
        <v>4</v>
      </c>
      <c r="C28" s="157"/>
      <c r="D28" s="236"/>
      <c r="E28" s="157"/>
      <c r="F28" s="236"/>
      <c r="G28" s="157"/>
      <c r="H28" s="236"/>
      <c r="I28" s="181"/>
      <c r="J28" s="248" t="s">
        <v>235</v>
      </c>
      <c r="K28" s="249" t="s">
        <v>229</v>
      </c>
      <c r="L28" s="247"/>
      <c r="M28" s="250"/>
      <c r="N28" s="247"/>
      <c r="O28" s="35"/>
      <c r="P28" s="251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239"/>
      <c r="AB28" s="252"/>
      <c r="AC28" s="178"/>
      <c r="AD28" s="178"/>
      <c r="AE28" s="178"/>
      <c r="AF28" s="253"/>
      <c r="AG28" s="178"/>
      <c r="AH28" s="178"/>
    </row>
    <row r="29" spans="1:36" ht="15.75" x14ac:dyDescent="0.25">
      <c r="A29" s="254" t="s">
        <v>58</v>
      </c>
      <c r="B29" s="255" t="s">
        <v>39</v>
      </c>
      <c r="C29" s="91">
        <f>D29*7*9554.7</f>
        <v>242784.92700000003</v>
      </c>
      <c r="D29" s="256">
        <v>3.63</v>
      </c>
      <c r="E29" s="91">
        <f>F29*7*9554.7</f>
        <v>242784.92700000003</v>
      </c>
      <c r="F29" s="256">
        <v>3.63</v>
      </c>
      <c r="G29" s="91">
        <f>C29-E29</f>
        <v>0</v>
      </c>
      <c r="H29" s="88">
        <f>D29-F29</f>
        <v>0</v>
      </c>
      <c r="I29" s="181"/>
      <c r="J29" s="248" t="s">
        <v>4</v>
      </c>
      <c r="K29" s="257" t="s">
        <v>230</v>
      </c>
      <c r="L29" s="258"/>
      <c r="M29" s="42"/>
      <c r="N29" s="258"/>
      <c r="O29" s="35"/>
      <c r="P29" s="251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239" t="s">
        <v>4</v>
      </c>
      <c r="AB29" s="252"/>
      <c r="AC29" s="178"/>
      <c r="AD29" s="178"/>
      <c r="AE29" s="178"/>
      <c r="AF29" s="178"/>
      <c r="AG29" s="178"/>
      <c r="AH29" s="178"/>
    </row>
    <row r="30" spans="1:36" ht="15.75" x14ac:dyDescent="0.25">
      <c r="A30" s="242" t="s">
        <v>40</v>
      </c>
      <c r="B30" s="259" t="s">
        <v>41</v>
      </c>
      <c r="C30" s="157"/>
      <c r="D30" s="236"/>
      <c r="E30" s="157"/>
      <c r="F30" s="236"/>
      <c r="G30" s="157"/>
      <c r="H30" s="236"/>
      <c r="I30" s="181"/>
      <c r="J30" s="248"/>
      <c r="K30" s="260" t="s">
        <v>231</v>
      </c>
      <c r="L30" s="261"/>
      <c r="M30" s="262"/>
      <c r="N30" s="261">
        <v>100000</v>
      </c>
      <c r="O30" s="35"/>
      <c r="P30" s="251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239" t="s">
        <v>4</v>
      </c>
      <c r="AB30" s="252"/>
      <c r="AC30" s="178" t="s">
        <v>240</v>
      </c>
      <c r="AD30" s="178"/>
      <c r="AE30" s="178"/>
      <c r="AF30" s="263">
        <f>AF24-AF26</f>
        <v>3665811.7590000005</v>
      </c>
      <c r="AG30" s="178"/>
      <c r="AH30" s="178"/>
    </row>
    <row r="31" spans="1:36" ht="15.75" x14ac:dyDescent="0.25">
      <c r="A31" s="242" t="s">
        <v>59</v>
      </c>
      <c r="B31" s="259" t="s">
        <v>43</v>
      </c>
      <c r="C31" s="157"/>
      <c r="D31" s="236"/>
      <c r="E31" s="157"/>
      <c r="F31" s="236"/>
      <c r="G31" s="157"/>
      <c r="H31" s="236"/>
      <c r="I31" s="181"/>
      <c r="J31" s="248" t="s">
        <v>236</v>
      </c>
      <c r="K31" s="249" t="s">
        <v>229</v>
      </c>
      <c r="L31" s="247"/>
      <c r="M31" s="250"/>
      <c r="N31" s="247"/>
      <c r="O31" s="35"/>
      <c r="P31" s="251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239" t="s">
        <v>4</v>
      </c>
      <c r="AB31" s="252"/>
      <c r="AC31" s="178" t="s">
        <v>241</v>
      </c>
      <c r="AD31" s="178"/>
      <c r="AE31" s="178"/>
      <c r="AF31" s="263">
        <f>305750.4+524184+2835877.1</f>
        <v>3665811.5</v>
      </c>
      <c r="AG31" s="178"/>
      <c r="AH31" s="178"/>
    </row>
    <row r="32" spans="1:36" ht="15.75" x14ac:dyDescent="0.25">
      <c r="A32" s="242" t="s">
        <v>60</v>
      </c>
      <c r="B32" s="259" t="s">
        <v>61</v>
      </c>
      <c r="C32" s="157"/>
      <c r="D32" s="236"/>
      <c r="E32" s="157"/>
      <c r="F32" s="236"/>
      <c r="G32" s="157"/>
      <c r="H32" s="236"/>
      <c r="I32" s="181"/>
      <c r="J32" s="248"/>
      <c r="K32" s="257" t="s">
        <v>232</v>
      </c>
      <c r="L32" s="258"/>
      <c r="M32" s="42"/>
      <c r="N32" s="258"/>
      <c r="O32" s="35"/>
      <c r="P32" s="26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239" t="s">
        <v>4</v>
      </c>
      <c r="AB32" s="252"/>
      <c r="AC32" s="178" t="s">
        <v>242</v>
      </c>
      <c r="AD32" s="178" t="s">
        <v>243</v>
      </c>
      <c r="AE32" s="178"/>
      <c r="AF32" s="265">
        <f>AF30-AF31</f>
        <v>0.25900000054389238</v>
      </c>
      <c r="AG32" s="178"/>
      <c r="AH32" s="178"/>
    </row>
    <row r="33" spans="1:34" ht="15.75" x14ac:dyDescent="0.25">
      <c r="A33" s="242" t="s">
        <v>62</v>
      </c>
      <c r="B33" s="259" t="s">
        <v>63</v>
      </c>
      <c r="C33" s="157"/>
      <c r="D33" s="236"/>
      <c r="E33" s="157"/>
      <c r="F33" s="236"/>
      <c r="G33" s="157"/>
      <c r="H33" s="236"/>
      <c r="I33" s="181"/>
      <c r="J33" s="248"/>
      <c r="K33" s="260" t="s">
        <v>231</v>
      </c>
      <c r="L33" s="261"/>
      <c r="M33" s="262"/>
      <c r="N33" s="261">
        <v>107983.34</v>
      </c>
      <c r="O33" s="35"/>
      <c r="P33" s="251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239" t="s">
        <v>4</v>
      </c>
      <c r="AB33" s="252"/>
      <c r="AC33" s="178"/>
      <c r="AD33" s="178"/>
      <c r="AE33" s="178"/>
      <c r="AF33" s="178"/>
      <c r="AG33" s="178"/>
      <c r="AH33" s="178"/>
    </row>
    <row r="34" spans="1:34" ht="15.75" x14ac:dyDescent="0.25">
      <c r="A34" s="242" t="s">
        <v>64</v>
      </c>
      <c r="B34" s="259" t="s">
        <v>65</v>
      </c>
      <c r="C34" s="157"/>
      <c r="D34" s="236"/>
      <c r="E34" s="157"/>
      <c r="F34" s="236"/>
      <c r="G34" s="157"/>
      <c r="H34" s="236"/>
      <c r="I34" s="181"/>
      <c r="J34" s="248" t="s">
        <v>237</v>
      </c>
      <c r="K34" s="249" t="s">
        <v>229</v>
      </c>
      <c r="L34" s="258"/>
      <c r="M34" s="42"/>
      <c r="N34" s="258"/>
      <c r="O34" s="35"/>
      <c r="P34" s="251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239" t="s">
        <v>4</v>
      </c>
      <c r="AB34" s="252"/>
      <c r="AC34" s="178"/>
      <c r="AD34" s="178"/>
      <c r="AE34" s="178"/>
      <c r="AF34" s="178"/>
      <c r="AG34" s="178"/>
      <c r="AH34" s="178"/>
    </row>
    <row r="35" spans="1:34" ht="15.75" x14ac:dyDescent="0.25">
      <c r="A35" s="234" t="s">
        <v>46</v>
      </c>
      <c r="B35" s="259" t="s">
        <v>66</v>
      </c>
      <c r="C35" s="157"/>
      <c r="D35" s="236"/>
      <c r="E35" s="157"/>
      <c r="F35" s="236"/>
      <c r="G35" s="157"/>
      <c r="H35" s="236"/>
      <c r="I35" s="181"/>
      <c r="J35" s="248" t="s">
        <v>4</v>
      </c>
      <c r="K35" s="257" t="s">
        <v>233</v>
      </c>
      <c r="L35" s="258"/>
      <c r="M35" s="42"/>
      <c r="N35" s="258"/>
      <c r="O35" s="35"/>
      <c r="P35" s="251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239" t="s">
        <v>4</v>
      </c>
      <c r="AB35" s="252"/>
      <c r="AC35" s="178"/>
      <c r="AD35" s="178"/>
      <c r="AE35" s="178"/>
      <c r="AF35" s="178"/>
      <c r="AG35" s="178"/>
      <c r="AH35" s="178"/>
    </row>
    <row r="36" spans="1:34" ht="15.75" x14ac:dyDescent="0.25">
      <c r="A36" s="234" t="s">
        <v>47</v>
      </c>
      <c r="B36" s="259" t="s">
        <v>68</v>
      </c>
      <c r="C36" s="157"/>
      <c r="D36" s="236"/>
      <c r="E36" s="157"/>
      <c r="F36" s="236"/>
      <c r="G36" s="157"/>
      <c r="H36" s="236"/>
      <c r="I36" s="181"/>
      <c r="J36" s="248"/>
      <c r="K36" s="257" t="s">
        <v>231</v>
      </c>
      <c r="L36" s="261"/>
      <c r="M36" s="42"/>
      <c r="N36" s="261">
        <v>31243.24</v>
      </c>
      <c r="O36" s="35"/>
      <c r="P36" s="251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239" t="s">
        <v>4</v>
      </c>
      <c r="AB36" s="252"/>
      <c r="AC36" s="178"/>
      <c r="AD36" s="178"/>
      <c r="AE36" s="178"/>
      <c r="AF36" s="178"/>
      <c r="AG36" s="178"/>
      <c r="AH36" s="178"/>
    </row>
    <row r="37" spans="1:34" ht="15.75" x14ac:dyDescent="0.25">
      <c r="A37" s="234" t="s">
        <v>49</v>
      </c>
      <c r="B37" s="259" t="s">
        <v>69</v>
      </c>
      <c r="C37" s="157"/>
      <c r="D37" s="236"/>
      <c r="E37" s="157"/>
      <c r="F37" s="236"/>
      <c r="G37" s="157"/>
      <c r="H37" s="236"/>
      <c r="I37" s="181"/>
      <c r="J37" s="248"/>
      <c r="K37" s="131"/>
      <c r="L37" s="35"/>
      <c r="M37" s="35"/>
      <c r="N37" s="35"/>
      <c r="O37" s="35"/>
      <c r="P37" s="251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239" t="s">
        <v>4</v>
      </c>
      <c r="AB37" s="200"/>
    </row>
    <row r="38" spans="1:34" ht="15.75" x14ac:dyDescent="0.25">
      <c r="A38" s="234" t="s">
        <v>51</v>
      </c>
      <c r="B38" s="259" t="s">
        <v>70</v>
      </c>
      <c r="C38" s="157"/>
      <c r="D38" s="236"/>
      <c r="E38" s="157"/>
      <c r="F38" s="236"/>
      <c r="G38" s="157"/>
      <c r="H38" s="236"/>
      <c r="I38" s="181"/>
      <c r="J38" s="248" t="s">
        <v>4</v>
      </c>
      <c r="K38" s="131" t="s">
        <v>4</v>
      </c>
      <c r="L38" s="35"/>
      <c r="M38" s="35"/>
      <c r="N38" s="35"/>
      <c r="O38" s="261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239" t="s">
        <v>4</v>
      </c>
      <c r="AB38" s="200"/>
    </row>
    <row r="39" spans="1:34" ht="15.75" x14ac:dyDescent="0.25">
      <c r="A39" s="234" t="s">
        <v>53</v>
      </c>
      <c r="B39" s="259" t="s">
        <v>71</v>
      </c>
      <c r="C39" s="157"/>
      <c r="D39" s="236"/>
      <c r="E39" s="157"/>
      <c r="F39" s="236"/>
      <c r="G39" s="157"/>
      <c r="H39" s="236"/>
      <c r="I39" s="181"/>
      <c r="J39" s="237">
        <v>5</v>
      </c>
      <c r="K39" s="238" t="s">
        <v>54</v>
      </c>
      <c r="L39" s="35">
        <v>3642145.67</v>
      </c>
      <c r="M39" s="35">
        <v>0</v>
      </c>
      <c r="N39" s="35">
        <v>312026.55</v>
      </c>
      <c r="O39" s="35">
        <v>0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239" t="s">
        <v>4</v>
      </c>
      <c r="AB39" s="200"/>
    </row>
    <row r="40" spans="1:34" ht="15.75" x14ac:dyDescent="0.25">
      <c r="A40" s="234"/>
      <c r="B40" s="259" t="s">
        <v>72</v>
      </c>
      <c r="C40" s="157"/>
      <c r="D40" s="236"/>
      <c r="E40" s="157"/>
      <c r="F40" s="236"/>
      <c r="G40" s="157"/>
      <c r="H40" s="236"/>
      <c r="I40" s="181"/>
      <c r="J40" s="237">
        <v>6</v>
      </c>
      <c r="K40" s="238" t="s">
        <v>55</v>
      </c>
      <c r="L40" s="35">
        <f>L19-L39</f>
        <v>23666.089000000153</v>
      </c>
      <c r="M40" s="35">
        <f t="shared" ref="M40:O40" si="1">M19-M39</f>
        <v>0</v>
      </c>
      <c r="N40" s="35">
        <f>N19-N39</f>
        <v>-97045.799999999988</v>
      </c>
      <c r="O40" s="35">
        <f t="shared" si="1"/>
        <v>0</v>
      </c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245" t="s">
        <v>4</v>
      </c>
      <c r="AB40" s="200"/>
    </row>
    <row r="41" spans="1:34" ht="15.75" x14ac:dyDescent="0.25">
      <c r="A41" s="234"/>
      <c r="B41" s="259" t="s">
        <v>73</v>
      </c>
      <c r="C41" s="157"/>
      <c r="D41" s="236"/>
      <c r="E41" s="157"/>
      <c r="F41" s="236"/>
      <c r="G41" s="157"/>
      <c r="H41" s="236"/>
      <c r="I41" s="181"/>
      <c r="J41" s="237"/>
      <c r="K41" s="238" t="s">
        <v>56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245"/>
      <c r="AB41" s="200"/>
    </row>
    <row r="42" spans="1:34" ht="15.75" x14ac:dyDescent="0.25">
      <c r="A42" s="234"/>
      <c r="B42" s="259" t="s">
        <v>74</v>
      </c>
      <c r="C42" s="157"/>
      <c r="D42" s="236"/>
      <c r="E42" s="157"/>
      <c r="F42" s="236"/>
      <c r="G42" s="157"/>
      <c r="H42" s="236"/>
      <c r="I42" s="181"/>
      <c r="J42" s="237"/>
      <c r="K42" s="238" t="s">
        <v>57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245"/>
      <c r="AB42" s="200"/>
    </row>
    <row r="43" spans="1:34" ht="15.75" x14ac:dyDescent="0.25">
      <c r="A43" s="234"/>
      <c r="B43" s="259" t="s">
        <v>4</v>
      </c>
      <c r="C43" s="157"/>
      <c r="D43" s="236"/>
      <c r="E43" s="157"/>
      <c r="F43" s="236"/>
      <c r="G43" s="157"/>
      <c r="H43" s="236"/>
      <c r="I43" s="181"/>
      <c r="J43" s="237" t="s">
        <v>4</v>
      </c>
      <c r="K43" s="238" t="s">
        <v>4</v>
      </c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35"/>
      <c r="W43" s="35"/>
      <c r="X43" s="35"/>
      <c r="Y43" s="35"/>
      <c r="Z43" s="35"/>
      <c r="AA43" s="245"/>
      <c r="AB43" s="200"/>
    </row>
    <row r="44" spans="1:34" ht="15.75" x14ac:dyDescent="0.25">
      <c r="A44" s="240"/>
      <c r="B44" s="240"/>
      <c r="C44" s="159"/>
      <c r="D44" s="241"/>
      <c r="E44" s="159"/>
      <c r="F44" s="241"/>
      <c r="G44" s="159"/>
      <c r="H44" s="241"/>
      <c r="I44" s="181"/>
      <c r="J44" s="237">
        <v>7</v>
      </c>
      <c r="K44" s="238" t="s">
        <v>244</v>
      </c>
      <c r="L44" s="35">
        <f>L22-L39</f>
        <v>7802.660000000149</v>
      </c>
      <c r="M44" s="35">
        <f t="shared" ref="M44:O44" si="2">M22-M39</f>
        <v>0</v>
      </c>
      <c r="N44" s="35">
        <f>N22+N30+N33+N36-N39</f>
        <v>126893.60000000003</v>
      </c>
      <c r="O44" s="35">
        <f t="shared" si="2"/>
        <v>0</v>
      </c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131"/>
      <c r="AA44" s="239"/>
      <c r="AB44" s="200"/>
    </row>
    <row r="45" spans="1:34" ht="15.75" x14ac:dyDescent="0.25">
      <c r="A45" s="254" t="s">
        <v>75</v>
      </c>
      <c r="B45" s="266" t="s">
        <v>76</v>
      </c>
      <c r="C45" s="91">
        <f>D45*7*9554.7</f>
        <v>96311.376000000004</v>
      </c>
      <c r="D45" s="88">
        <v>1.44</v>
      </c>
      <c r="E45" s="91">
        <f>F45*7*9554.7</f>
        <v>96311.376000000004</v>
      </c>
      <c r="F45" s="88">
        <v>1.44</v>
      </c>
      <c r="G45" s="91">
        <f>C45-E45</f>
        <v>0</v>
      </c>
      <c r="H45" s="88">
        <f>D45-F45</f>
        <v>0</v>
      </c>
      <c r="I45" s="244"/>
      <c r="J45" s="237"/>
      <c r="K45" s="238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131"/>
      <c r="W45" s="131"/>
      <c r="X45" s="131"/>
      <c r="Y45" s="131"/>
      <c r="Z45" s="131"/>
      <c r="AA45" s="239"/>
      <c r="AB45" s="200"/>
    </row>
    <row r="46" spans="1:34" ht="15.75" x14ac:dyDescent="0.25">
      <c r="A46" s="242" t="s">
        <v>77</v>
      </c>
      <c r="B46" s="235" t="s">
        <v>78</v>
      </c>
      <c r="C46" s="160"/>
      <c r="D46" s="267" t="s">
        <v>4</v>
      </c>
      <c r="E46" s="160"/>
      <c r="F46" s="267" t="s">
        <v>4</v>
      </c>
      <c r="G46" s="160"/>
      <c r="H46" s="267" t="s">
        <v>4</v>
      </c>
      <c r="I46" s="181"/>
      <c r="J46" s="237"/>
      <c r="K46" s="268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131"/>
      <c r="W46" s="131"/>
      <c r="X46" s="131"/>
      <c r="Y46" s="131"/>
      <c r="Z46" s="131"/>
      <c r="AA46" s="239"/>
      <c r="AB46" s="200"/>
    </row>
    <row r="47" spans="1:34" ht="18" customHeight="1" x14ac:dyDescent="0.25">
      <c r="A47" s="242" t="s">
        <v>40</v>
      </c>
      <c r="B47" s="235" t="s">
        <v>79</v>
      </c>
      <c r="C47" s="160"/>
      <c r="D47" s="267"/>
      <c r="E47" s="160"/>
      <c r="F47" s="267"/>
      <c r="G47" s="160"/>
      <c r="H47" s="267"/>
      <c r="I47" s="181"/>
      <c r="J47" s="237">
        <v>8</v>
      </c>
      <c r="K47" s="145" t="s">
        <v>196</v>
      </c>
      <c r="L47" s="146">
        <f>L14+L44</f>
        <v>270471.35100000014</v>
      </c>
      <c r="M47" s="146">
        <f t="shared" ref="M47:O47" si="3">M14+M44</f>
        <v>390.3</v>
      </c>
      <c r="N47" s="146">
        <f>N14+N44</f>
        <v>189361.07000000004</v>
      </c>
      <c r="O47" s="146">
        <f t="shared" si="3"/>
        <v>2907.57</v>
      </c>
      <c r="P47" s="146"/>
      <c r="Q47" s="146"/>
      <c r="R47" s="146"/>
      <c r="S47" s="146"/>
      <c r="T47" s="146"/>
      <c r="U47" s="146"/>
      <c r="V47" s="35"/>
      <c r="W47" s="35"/>
      <c r="X47" s="35"/>
      <c r="Y47" s="35"/>
      <c r="Z47" s="35"/>
      <c r="AA47" s="239"/>
      <c r="AB47" s="200"/>
    </row>
    <row r="48" spans="1:34" ht="15.75" x14ac:dyDescent="0.25">
      <c r="A48" s="242"/>
      <c r="B48" s="235"/>
      <c r="C48" s="160"/>
      <c r="D48" s="267"/>
      <c r="E48" s="160"/>
      <c r="F48" s="267"/>
      <c r="G48" s="160"/>
      <c r="H48" s="267"/>
      <c r="I48" s="181"/>
      <c r="J48" s="237"/>
      <c r="K48" s="145" t="s">
        <v>4</v>
      </c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35"/>
      <c r="W48" s="35"/>
      <c r="X48" s="35"/>
      <c r="Y48" s="35"/>
      <c r="Z48" s="35"/>
      <c r="AA48" s="239"/>
      <c r="AB48" s="200"/>
    </row>
    <row r="49" spans="1:28" ht="15.75" x14ac:dyDescent="0.25">
      <c r="A49" s="254" t="s">
        <v>165</v>
      </c>
      <c r="B49" s="266"/>
      <c r="C49" s="91">
        <f>D49*7*9554.7</f>
        <v>33441.450000000004</v>
      </c>
      <c r="D49" s="88">
        <v>0.5</v>
      </c>
      <c r="E49" s="91">
        <f>F49*7*9554.7</f>
        <v>28759.647000000001</v>
      </c>
      <c r="F49" s="88">
        <v>0.43</v>
      </c>
      <c r="G49" s="91">
        <f>C49-E49</f>
        <v>4681.8030000000035</v>
      </c>
      <c r="H49" s="88">
        <f>D49-F49</f>
        <v>7.0000000000000007E-2</v>
      </c>
      <c r="I49" s="181" t="s">
        <v>159</v>
      </c>
      <c r="J49" s="237">
        <v>9</v>
      </c>
      <c r="K49" s="147" t="s">
        <v>160</v>
      </c>
      <c r="L49" s="146">
        <f>25089.93+36387.84</f>
        <v>61477.77</v>
      </c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239"/>
      <c r="AB49" s="200"/>
    </row>
    <row r="50" spans="1:28" ht="15.75" x14ac:dyDescent="0.25">
      <c r="A50" s="102" t="s">
        <v>166</v>
      </c>
      <c r="B50" s="235" t="s">
        <v>80</v>
      </c>
      <c r="C50" s="160"/>
      <c r="D50" s="267">
        <v>0.43</v>
      </c>
      <c r="E50" s="160"/>
      <c r="F50" s="267"/>
      <c r="G50" s="160"/>
      <c r="H50" s="267"/>
      <c r="I50" s="181"/>
      <c r="J50" s="237"/>
      <c r="K50" s="112" t="s">
        <v>198</v>
      </c>
      <c r="L50" s="130">
        <v>2938</v>
      </c>
      <c r="M50" s="131"/>
      <c r="N50" s="131"/>
      <c r="O50" s="131"/>
      <c r="P50" s="131"/>
      <c r="Q50" s="131"/>
      <c r="R50" s="131"/>
      <c r="S50" s="131"/>
      <c r="T50" s="131"/>
      <c r="U50" s="131"/>
      <c r="V50" s="35"/>
      <c r="W50" s="35"/>
      <c r="X50" s="35"/>
      <c r="Y50" s="35"/>
      <c r="Z50" s="35"/>
      <c r="AA50" s="239"/>
      <c r="AB50" s="200"/>
    </row>
    <row r="51" spans="1:28" ht="15.75" x14ac:dyDescent="0.25">
      <c r="A51" s="100" t="s">
        <v>167</v>
      </c>
      <c r="B51" s="269" t="s">
        <v>164</v>
      </c>
      <c r="C51" s="161"/>
      <c r="D51" s="270">
        <v>7.0000000000000007E-2</v>
      </c>
      <c r="E51" s="161"/>
      <c r="F51" s="270"/>
      <c r="G51" s="161"/>
      <c r="H51" s="270"/>
      <c r="I51" s="181"/>
      <c r="J51" s="237"/>
      <c r="K51" s="112" t="s">
        <v>199</v>
      </c>
      <c r="L51" s="130"/>
      <c r="M51" s="131"/>
      <c r="N51" s="131"/>
      <c r="O51" s="131"/>
      <c r="P51" s="131"/>
      <c r="Q51" s="131"/>
      <c r="R51" s="131"/>
      <c r="S51" s="131"/>
      <c r="T51" s="131"/>
      <c r="U51" s="131"/>
      <c r="V51" s="35"/>
      <c r="W51" s="35"/>
      <c r="X51" s="35"/>
      <c r="Y51" s="35"/>
      <c r="Z51" s="35"/>
      <c r="AA51" s="239"/>
      <c r="AB51" s="200"/>
    </row>
    <row r="52" spans="1:28" ht="15.75" x14ac:dyDescent="0.25">
      <c r="A52" s="242" t="s">
        <v>81</v>
      </c>
      <c r="B52" s="235" t="s">
        <v>82</v>
      </c>
      <c r="C52" s="91">
        <f>D52*7*9554.7</f>
        <v>337089.81600000005</v>
      </c>
      <c r="D52" s="243">
        <v>5.04</v>
      </c>
      <c r="E52" s="91">
        <f>F52*7*9554.7</f>
        <v>337089.81600000005</v>
      </c>
      <c r="F52" s="243">
        <v>5.04</v>
      </c>
      <c r="G52" s="91">
        <f>C52-E52</f>
        <v>0</v>
      </c>
      <c r="H52" s="88">
        <f>D52-F52</f>
        <v>0</v>
      </c>
      <c r="I52" s="244"/>
      <c r="J52" s="237"/>
      <c r="K52" s="114" t="s">
        <v>200</v>
      </c>
      <c r="L52" s="143">
        <v>5908.77</v>
      </c>
      <c r="M52" s="131"/>
      <c r="N52" s="131"/>
      <c r="O52" s="131"/>
      <c r="P52" s="131"/>
      <c r="Q52" s="131"/>
      <c r="R52" s="131"/>
      <c r="S52" s="131"/>
      <c r="T52" s="131"/>
      <c r="U52" s="131"/>
      <c r="V52" s="35"/>
      <c r="W52" s="35"/>
      <c r="X52" s="35"/>
      <c r="Y52" s="35"/>
      <c r="Z52" s="35"/>
      <c r="AA52" s="239"/>
      <c r="AB52" s="200"/>
    </row>
    <row r="53" spans="1:28" ht="15.75" x14ac:dyDescent="0.25">
      <c r="A53" s="242" t="s">
        <v>83</v>
      </c>
      <c r="B53" s="235" t="s">
        <v>84</v>
      </c>
      <c r="C53" s="162"/>
      <c r="D53" s="243"/>
      <c r="E53" s="162"/>
      <c r="F53" s="243"/>
      <c r="G53" s="162"/>
      <c r="H53" s="243"/>
      <c r="I53" s="244"/>
      <c r="J53" s="237"/>
      <c r="K53" s="117" t="s">
        <v>201</v>
      </c>
      <c r="L53" s="144">
        <v>2980.42</v>
      </c>
      <c r="M53" s="131"/>
      <c r="N53" s="131"/>
      <c r="O53" s="131"/>
      <c r="P53" s="131"/>
      <c r="Q53" s="131"/>
      <c r="R53" s="131"/>
      <c r="S53" s="131"/>
      <c r="T53" s="131"/>
      <c r="U53" s="131"/>
      <c r="V53" s="35"/>
      <c r="W53" s="35"/>
      <c r="X53" s="35"/>
      <c r="Y53" s="35"/>
      <c r="Z53" s="35"/>
      <c r="AA53" s="239"/>
    </row>
    <row r="54" spans="1:28" ht="15.75" x14ac:dyDescent="0.25">
      <c r="A54" s="242" t="s">
        <v>85</v>
      </c>
      <c r="B54" s="235" t="s">
        <v>86</v>
      </c>
      <c r="C54" s="163"/>
      <c r="D54" s="271"/>
      <c r="E54" s="163"/>
      <c r="F54" s="271"/>
      <c r="G54" s="163"/>
      <c r="H54" s="271"/>
      <c r="I54" s="244"/>
      <c r="J54" s="237"/>
      <c r="K54" s="113"/>
      <c r="L54" s="143"/>
      <c r="M54" s="131"/>
      <c r="N54" s="131"/>
      <c r="O54" s="131"/>
      <c r="P54" s="131"/>
      <c r="Q54" s="131"/>
      <c r="R54" s="131"/>
      <c r="S54" s="131"/>
      <c r="T54" s="131"/>
      <c r="U54" s="131"/>
      <c r="V54" s="35"/>
      <c r="W54" s="35"/>
      <c r="X54" s="35"/>
      <c r="Y54" s="35"/>
      <c r="Z54" s="35"/>
      <c r="AA54" s="239"/>
    </row>
    <row r="55" spans="1:28" ht="29.25" x14ac:dyDescent="0.25">
      <c r="A55" s="234" t="s">
        <v>46</v>
      </c>
      <c r="B55" s="235" t="s">
        <v>87</v>
      </c>
      <c r="C55" s="163"/>
      <c r="D55" s="271"/>
      <c r="E55" s="163"/>
      <c r="F55" s="271"/>
      <c r="G55" s="163"/>
      <c r="H55" s="271"/>
      <c r="I55" s="244"/>
      <c r="J55" s="237"/>
      <c r="K55" s="148" t="s">
        <v>234</v>
      </c>
      <c r="L55" s="146">
        <f>L49-L50-L52-L53</f>
        <v>49650.58</v>
      </c>
      <c r="M55" s="131"/>
      <c r="N55" s="131"/>
      <c r="O55" s="131"/>
      <c r="P55" s="131"/>
      <c r="Q55" s="131"/>
      <c r="R55" s="131"/>
      <c r="S55" s="131"/>
      <c r="T55" s="131"/>
      <c r="U55" s="131"/>
      <c r="V55" s="35"/>
      <c r="W55" s="35"/>
      <c r="X55" s="35"/>
      <c r="Y55" s="35"/>
      <c r="Z55" s="35"/>
      <c r="AA55" s="239"/>
    </row>
    <row r="56" spans="1:28" ht="15.75" x14ac:dyDescent="0.25">
      <c r="A56" s="234" t="s">
        <v>47</v>
      </c>
      <c r="B56" s="235" t="s">
        <v>88</v>
      </c>
      <c r="C56" s="163"/>
      <c r="D56" s="271"/>
      <c r="E56" s="163"/>
      <c r="F56" s="271"/>
      <c r="G56" s="163"/>
      <c r="H56" s="271"/>
      <c r="I56" s="244"/>
      <c r="J56" s="237"/>
      <c r="K56" s="272" t="s">
        <v>67</v>
      </c>
      <c r="L56" s="146"/>
      <c r="M56" s="131"/>
      <c r="N56" s="131"/>
      <c r="O56" s="131"/>
      <c r="P56" s="131"/>
      <c r="Q56" s="131"/>
      <c r="R56" s="131"/>
      <c r="S56" s="131"/>
      <c r="T56" s="131"/>
      <c r="U56" s="131"/>
      <c r="V56" s="35"/>
      <c r="W56" s="35"/>
      <c r="X56" s="35"/>
      <c r="Y56" s="35"/>
      <c r="Z56" s="35"/>
      <c r="AA56" s="239"/>
    </row>
    <row r="57" spans="1:28" ht="15.75" x14ac:dyDescent="0.25">
      <c r="A57" s="234" t="s">
        <v>49</v>
      </c>
      <c r="B57" s="235" t="s">
        <v>89</v>
      </c>
      <c r="C57" s="163"/>
      <c r="D57" s="271"/>
      <c r="E57" s="163"/>
      <c r="F57" s="271"/>
      <c r="G57" s="163"/>
      <c r="H57" s="271"/>
      <c r="I57" s="244"/>
      <c r="J57" s="237"/>
      <c r="K57" s="147" t="s">
        <v>245</v>
      </c>
      <c r="L57" s="146"/>
      <c r="M57" s="273"/>
      <c r="N57" s="131"/>
      <c r="O57" s="131"/>
      <c r="P57" s="131"/>
      <c r="Q57" s="131"/>
      <c r="R57" s="131"/>
      <c r="S57" s="131"/>
      <c r="T57" s="131"/>
      <c r="U57" s="131"/>
      <c r="V57" s="35"/>
      <c r="W57" s="35"/>
      <c r="X57" s="35"/>
      <c r="Y57" s="35"/>
      <c r="Z57" s="35"/>
      <c r="AA57" s="245"/>
    </row>
    <row r="58" spans="1:28" ht="15.75" x14ac:dyDescent="0.25">
      <c r="A58" s="234" t="s">
        <v>51</v>
      </c>
      <c r="B58" s="235" t="s">
        <v>90</v>
      </c>
      <c r="C58" s="163"/>
      <c r="D58" s="271"/>
      <c r="E58" s="163"/>
      <c r="F58" s="271"/>
      <c r="G58" s="163"/>
      <c r="H58" s="271"/>
      <c r="I58" s="244"/>
      <c r="J58" s="237"/>
      <c r="K58" s="145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35"/>
      <c r="W58" s="35"/>
      <c r="X58" s="35"/>
      <c r="Y58" s="35"/>
      <c r="Z58" s="35"/>
      <c r="AA58" s="245"/>
    </row>
    <row r="59" spans="1:28" ht="16.5" thickBot="1" x14ac:dyDescent="0.3">
      <c r="A59" s="234" t="s">
        <v>53</v>
      </c>
      <c r="B59" s="235" t="s">
        <v>91</v>
      </c>
      <c r="C59" s="163"/>
      <c r="D59" s="271"/>
      <c r="E59" s="163"/>
      <c r="F59" s="271"/>
      <c r="G59" s="163"/>
      <c r="H59" s="271"/>
      <c r="I59" s="244"/>
      <c r="J59" s="274"/>
      <c r="K59" s="275" t="s">
        <v>4</v>
      </c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6"/>
      <c r="W59" s="276"/>
      <c r="X59" s="276"/>
      <c r="Y59" s="276"/>
      <c r="Z59" s="276"/>
      <c r="AA59" s="277"/>
    </row>
    <row r="60" spans="1:28" ht="15.75" x14ac:dyDescent="0.25">
      <c r="A60" s="234"/>
      <c r="B60" s="235" t="s">
        <v>84</v>
      </c>
      <c r="C60" s="163"/>
      <c r="D60" s="271"/>
      <c r="E60" s="163"/>
      <c r="F60" s="271"/>
      <c r="G60" s="163"/>
      <c r="H60" s="271"/>
      <c r="I60" s="244"/>
      <c r="J60" s="20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2"/>
      <c r="W60" s="42"/>
      <c r="X60" s="42"/>
      <c r="Y60" s="42"/>
      <c r="Z60" s="42"/>
      <c r="AA60" s="40"/>
    </row>
    <row r="61" spans="1:28" ht="15.75" x14ac:dyDescent="0.25">
      <c r="A61" s="234"/>
      <c r="B61" s="235" t="s">
        <v>92</v>
      </c>
      <c r="C61" s="163"/>
      <c r="D61" s="271"/>
      <c r="E61" s="163"/>
      <c r="F61" s="271"/>
      <c r="G61" s="163"/>
      <c r="H61" s="271"/>
      <c r="I61" s="244"/>
      <c r="J61" s="200"/>
      <c r="O61" s="40"/>
      <c r="P61" s="40"/>
      <c r="Q61" s="40"/>
      <c r="R61" s="40"/>
      <c r="S61" s="40"/>
      <c r="T61" s="40"/>
      <c r="U61" s="40"/>
      <c r="V61" s="42"/>
      <c r="W61" s="42"/>
      <c r="X61" s="42"/>
      <c r="Y61" s="42"/>
      <c r="Z61" s="40"/>
    </row>
    <row r="62" spans="1:28" ht="15.75" x14ac:dyDescent="0.25">
      <c r="A62" s="234"/>
      <c r="B62" s="235"/>
      <c r="C62" s="157"/>
      <c r="D62" s="236"/>
      <c r="E62" s="157"/>
      <c r="F62" s="236"/>
      <c r="G62" s="157"/>
      <c r="H62" s="236"/>
      <c r="I62" s="181"/>
      <c r="J62" s="20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8" ht="15.75" x14ac:dyDescent="0.25">
      <c r="A63" s="254" t="s">
        <v>93</v>
      </c>
      <c r="B63" s="266" t="s">
        <v>94</v>
      </c>
      <c r="C63" s="91">
        <f>D63*7*9554.7</f>
        <v>531050.22600000014</v>
      </c>
      <c r="D63" s="256">
        <v>7.94</v>
      </c>
      <c r="E63" s="91">
        <f>F63*7*9554.7</f>
        <v>531050.22600000014</v>
      </c>
      <c r="F63" s="256">
        <v>7.94</v>
      </c>
      <c r="G63" s="91">
        <f>C63-E63</f>
        <v>0</v>
      </c>
      <c r="H63" s="88">
        <f>D63-F63</f>
        <v>0</v>
      </c>
      <c r="I63" s="181"/>
      <c r="J63" s="200"/>
      <c r="K63" s="189" t="s">
        <v>253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8" x14ac:dyDescent="0.25">
      <c r="A64" s="242" t="s">
        <v>95</v>
      </c>
      <c r="B64" s="235" t="s">
        <v>96</v>
      </c>
      <c r="C64" s="160"/>
      <c r="D64" s="267"/>
      <c r="E64" s="160"/>
      <c r="F64" s="267"/>
      <c r="G64" s="160"/>
      <c r="H64" s="267"/>
      <c r="I64" s="181"/>
    </row>
    <row r="65" spans="1:14" x14ac:dyDescent="0.25">
      <c r="A65" s="234" t="s">
        <v>4</v>
      </c>
      <c r="B65" s="235" t="s">
        <v>97</v>
      </c>
      <c r="C65" s="160"/>
      <c r="D65" s="267"/>
      <c r="E65" s="160"/>
      <c r="F65" s="267"/>
      <c r="G65" s="160"/>
      <c r="H65" s="267"/>
      <c r="I65" s="181"/>
    </row>
    <row r="66" spans="1:14" x14ac:dyDescent="0.25">
      <c r="A66" s="234"/>
      <c r="B66" s="235"/>
      <c r="C66" s="157"/>
      <c r="D66" s="236"/>
      <c r="E66" s="157"/>
      <c r="F66" s="236"/>
      <c r="G66" s="157"/>
      <c r="H66" s="236"/>
      <c r="I66" s="181"/>
    </row>
    <row r="67" spans="1:14" x14ac:dyDescent="0.25">
      <c r="A67" s="101" t="s">
        <v>98</v>
      </c>
      <c r="B67" s="266" t="s">
        <v>137</v>
      </c>
      <c r="C67" s="164"/>
      <c r="D67" s="278"/>
      <c r="E67" s="164" t="s">
        <v>4</v>
      </c>
      <c r="F67" s="278"/>
      <c r="G67" s="164"/>
      <c r="H67" s="278"/>
      <c r="I67" s="244"/>
    </row>
    <row r="68" spans="1:14" x14ac:dyDescent="0.25">
      <c r="A68" s="102" t="s">
        <v>95</v>
      </c>
      <c r="B68" s="235" t="s">
        <v>138</v>
      </c>
      <c r="C68" s="157"/>
      <c r="D68" s="236"/>
      <c r="E68" s="157"/>
      <c r="F68" s="236"/>
      <c r="G68" s="157"/>
      <c r="H68" s="236"/>
      <c r="I68" s="181"/>
    </row>
    <row r="69" spans="1:14" x14ac:dyDescent="0.25">
      <c r="A69" s="279" t="s">
        <v>139</v>
      </c>
      <c r="B69" s="235" t="s">
        <v>140</v>
      </c>
      <c r="C69" s="157"/>
      <c r="D69" s="236"/>
      <c r="E69" s="157"/>
      <c r="F69" s="236"/>
      <c r="G69" s="157"/>
      <c r="H69" s="236"/>
      <c r="I69" s="181"/>
    </row>
    <row r="70" spans="1:14" x14ac:dyDescent="0.25">
      <c r="A70" s="242"/>
      <c r="B70" s="235" t="s">
        <v>141</v>
      </c>
      <c r="C70" s="157"/>
      <c r="D70" s="236"/>
      <c r="E70" s="157"/>
      <c r="F70" s="236"/>
      <c r="G70" s="157"/>
      <c r="H70" s="236"/>
      <c r="I70" s="181"/>
      <c r="K70" s="178"/>
      <c r="L70" s="178"/>
      <c r="M70" s="178"/>
      <c r="N70" s="178"/>
    </row>
    <row r="71" spans="1:14" x14ac:dyDescent="0.25">
      <c r="A71" s="234"/>
      <c r="B71" s="235" t="s">
        <v>142</v>
      </c>
      <c r="C71" s="157"/>
      <c r="D71" s="236"/>
      <c r="E71" s="157"/>
      <c r="F71" s="236"/>
      <c r="G71" s="157"/>
      <c r="H71" s="236"/>
      <c r="I71" s="181"/>
      <c r="K71" s="191">
        <f>'[1]2024 (янв-май)'!G49+'[1]2024 (июнь-дек)'!G49</f>
        <v>8025.948000000004</v>
      </c>
      <c r="L71" s="178" t="s">
        <v>159</v>
      </c>
      <c r="M71" s="178"/>
      <c r="N71" s="178"/>
    </row>
    <row r="72" spans="1:14" x14ac:dyDescent="0.25">
      <c r="A72" s="234"/>
      <c r="B72" s="235" t="s">
        <v>143</v>
      </c>
      <c r="C72" s="157"/>
      <c r="D72" s="236"/>
      <c r="E72" s="157"/>
      <c r="F72" s="236"/>
      <c r="G72" s="157"/>
      <c r="H72" s="236"/>
      <c r="I72" s="181"/>
      <c r="K72" s="178"/>
      <c r="L72" s="178"/>
      <c r="M72" s="178"/>
      <c r="N72" s="178"/>
    </row>
    <row r="73" spans="1:14" x14ac:dyDescent="0.25">
      <c r="A73" s="234"/>
      <c r="B73" s="235" t="s">
        <v>144</v>
      </c>
      <c r="C73" s="157"/>
      <c r="D73" s="236"/>
      <c r="E73" s="157"/>
      <c r="F73" s="236"/>
      <c r="G73" s="157"/>
      <c r="H73" s="236"/>
      <c r="I73" s="181"/>
      <c r="K73" s="178"/>
      <c r="L73" s="178"/>
      <c r="M73" s="178"/>
      <c r="N73" s="178"/>
    </row>
    <row r="74" spans="1:14" x14ac:dyDescent="0.25">
      <c r="A74" s="234"/>
      <c r="B74" s="235" t="s">
        <v>145</v>
      </c>
      <c r="C74" s="157"/>
      <c r="D74" s="236"/>
      <c r="E74" s="157"/>
      <c r="F74" s="236"/>
      <c r="G74" s="157"/>
      <c r="H74" s="236"/>
      <c r="I74" s="181"/>
      <c r="K74" s="178"/>
      <c r="L74" s="178"/>
      <c r="M74" s="178"/>
      <c r="N74" s="178"/>
    </row>
    <row r="75" spans="1:14" x14ac:dyDescent="0.25">
      <c r="A75" s="234"/>
      <c r="B75" s="235" t="s">
        <v>146</v>
      </c>
      <c r="C75" s="157"/>
      <c r="D75" s="236"/>
      <c r="E75" s="157"/>
      <c r="F75" s="236"/>
      <c r="G75" s="157"/>
      <c r="H75" s="236"/>
      <c r="I75" s="181"/>
      <c r="K75" s="178"/>
      <c r="L75" s="178"/>
      <c r="M75" s="178"/>
      <c r="N75" s="178"/>
    </row>
    <row r="76" spans="1:14" x14ac:dyDescent="0.25">
      <c r="A76" s="234"/>
      <c r="B76" s="235" t="s">
        <v>147</v>
      </c>
      <c r="C76" s="157"/>
      <c r="D76" s="236"/>
      <c r="E76" s="157"/>
      <c r="F76" s="236"/>
      <c r="G76" s="157"/>
      <c r="H76" s="236"/>
      <c r="I76" s="181"/>
      <c r="K76" s="178"/>
      <c r="L76" s="178"/>
      <c r="M76" s="178"/>
      <c r="N76" s="178"/>
    </row>
    <row r="77" spans="1:14" x14ac:dyDescent="0.25">
      <c r="A77" s="234"/>
      <c r="B77" s="235" t="s">
        <v>148</v>
      </c>
      <c r="C77" s="157"/>
      <c r="D77" s="236"/>
      <c r="E77" s="157"/>
      <c r="F77" s="236"/>
      <c r="G77" s="157"/>
      <c r="H77" s="236"/>
      <c r="I77" s="181"/>
      <c r="K77" s="178"/>
      <c r="L77" s="178"/>
      <c r="M77" s="178"/>
      <c r="N77" s="178"/>
    </row>
    <row r="78" spans="1:14" x14ac:dyDescent="0.25">
      <c r="A78" s="234"/>
      <c r="B78" s="235" t="s">
        <v>149</v>
      </c>
      <c r="C78" s="157"/>
      <c r="D78" s="236"/>
      <c r="E78" s="157"/>
      <c r="F78" s="236"/>
      <c r="G78" s="157"/>
      <c r="H78" s="236"/>
      <c r="I78" s="181"/>
      <c r="K78" s="178"/>
      <c r="L78" s="178"/>
      <c r="M78" s="178"/>
      <c r="N78" s="178"/>
    </row>
    <row r="79" spans="1:14" x14ac:dyDescent="0.25">
      <c r="A79" s="234"/>
      <c r="B79" s="235" t="s">
        <v>150</v>
      </c>
      <c r="C79" s="157"/>
      <c r="D79" s="236"/>
      <c r="E79" s="157"/>
      <c r="F79" s="236"/>
      <c r="G79" s="157"/>
      <c r="H79" s="236"/>
      <c r="I79" s="244"/>
      <c r="K79" s="178"/>
      <c r="L79" s="178"/>
      <c r="M79" s="178"/>
      <c r="N79" s="178"/>
    </row>
    <row r="80" spans="1:14" x14ac:dyDescent="0.25">
      <c r="A80" s="240"/>
      <c r="B80" s="269"/>
      <c r="C80" s="159"/>
      <c r="D80" s="241"/>
      <c r="E80" s="159"/>
      <c r="F80" s="241"/>
      <c r="G80" s="159"/>
      <c r="H80" s="241"/>
      <c r="I80" s="181"/>
      <c r="K80" s="178"/>
      <c r="L80" s="178"/>
      <c r="M80" s="178"/>
      <c r="N80" s="178"/>
    </row>
    <row r="81" spans="1:14" x14ac:dyDescent="0.25">
      <c r="A81" s="280" t="s">
        <v>99</v>
      </c>
      <c r="B81" s="266" t="s">
        <v>100</v>
      </c>
      <c r="C81" s="164"/>
      <c r="D81" s="278"/>
      <c r="E81" s="164"/>
      <c r="F81" s="278"/>
      <c r="G81" s="164"/>
      <c r="H81" s="278"/>
      <c r="I81" s="181"/>
      <c r="K81" s="178"/>
      <c r="L81" s="178"/>
      <c r="M81" s="178"/>
      <c r="N81" s="178"/>
    </row>
    <row r="82" spans="1:14" x14ac:dyDescent="0.25">
      <c r="A82" s="234" t="s">
        <v>95</v>
      </c>
      <c r="B82" s="235" t="s">
        <v>151</v>
      </c>
      <c r="C82" s="157"/>
      <c r="D82" s="236"/>
      <c r="E82" s="157"/>
      <c r="F82" s="236"/>
      <c r="G82" s="157"/>
      <c r="H82" s="236"/>
      <c r="I82" s="181"/>
      <c r="K82" s="178"/>
      <c r="L82" s="178"/>
      <c r="M82" s="178"/>
      <c r="N82" s="178"/>
    </row>
    <row r="83" spans="1:14" x14ac:dyDescent="0.25">
      <c r="A83" s="234" t="s">
        <v>152</v>
      </c>
      <c r="B83" s="235" t="s">
        <v>153</v>
      </c>
      <c r="C83" s="157"/>
      <c r="D83" s="236"/>
      <c r="E83" s="157"/>
      <c r="F83" s="236"/>
      <c r="G83" s="157"/>
      <c r="H83" s="236"/>
      <c r="I83" s="181"/>
      <c r="K83" s="178"/>
      <c r="L83" s="178"/>
      <c r="M83" s="178"/>
      <c r="N83" s="178"/>
    </row>
    <row r="84" spans="1:14" x14ac:dyDescent="0.25">
      <c r="A84" s="234"/>
      <c r="B84" s="235" t="s">
        <v>154</v>
      </c>
      <c r="C84" s="157"/>
      <c r="D84" s="236"/>
      <c r="E84" s="157"/>
      <c r="F84" s="236"/>
      <c r="G84" s="157"/>
      <c r="H84" s="236"/>
      <c r="I84" s="181"/>
      <c r="K84" s="178"/>
      <c r="L84" s="178"/>
      <c r="M84" s="178"/>
      <c r="N84" s="178"/>
    </row>
    <row r="85" spans="1:14" x14ac:dyDescent="0.25">
      <c r="A85" s="234"/>
      <c r="B85" s="235" t="s">
        <v>155</v>
      </c>
      <c r="C85" s="157"/>
      <c r="D85" s="236"/>
      <c r="E85" s="157"/>
      <c r="F85" s="236"/>
      <c r="G85" s="157"/>
      <c r="H85" s="236"/>
      <c r="I85" s="181"/>
      <c r="K85" s="178"/>
      <c r="L85" s="178"/>
      <c r="M85" s="178"/>
      <c r="N85" s="178"/>
    </row>
    <row r="86" spans="1:14" x14ac:dyDescent="0.25">
      <c r="A86" s="234"/>
      <c r="B86" s="235" t="s">
        <v>156</v>
      </c>
      <c r="C86" s="157"/>
      <c r="D86" s="236"/>
      <c r="E86" s="157"/>
      <c r="F86" s="236"/>
      <c r="G86" s="157"/>
      <c r="H86" s="236"/>
      <c r="I86" s="181"/>
      <c r="K86" s="178"/>
      <c r="L86" s="178"/>
      <c r="M86" s="178"/>
      <c r="N86" s="178"/>
    </row>
    <row r="87" spans="1:14" x14ac:dyDescent="0.25">
      <c r="A87" s="234"/>
      <c r="B87" s="235" t="s">
        <v>157</v>
      </c>
      <c r="C87" s="157"/>
      <c r="D87" s="236"/>
      <c r="E87" s="157"/>
      <c r="F87" s="236"/>
      <c r="G87" s="157"/>
      <c r="H87" s="236"/>
      <c r="I87" s="181"/>
      <c r="K87" s="178"/>
      <c r="L87" s="178"/>
      <c r="M87" s="178"/>
      <c r="N87" s="178"/>
    </row>
    <row r="88" spans="1:14" x14ac:dyDescent="0.25">
      <c r="A88" s="234"/>
      <c r="B88" s="235" t="s">
        <v>158</v>
      </c>
      <c r="C88" s="157"/>
      <c r="D88" s="236"/>
      <c r="E88" s="157"/>
      <c r="F88" s="236"/>
      <c r="G88" s="157"/>
      <c r="H88" s="236"/>
      <c r="I88" s="181"/>
      <c r="K88" s="178"/>
      <c r="L88" s="178"/>
      <c r="M88" s="178"/>
      <c r="N88" s="178"/>
    </row>
    <row r="89" spans="1:14" x14ac:dyDescent="0.25">
      <c r="A89" s="254" t="s">
        <v>107</v>
      </c>
      <c r="B89" s="266" t="s">
        <v>104</v>
      </c>
      <c r="C89" s="91">
        <f>D89*7*9554.7</f>
        <v>157843.644</v>
      </c>
      <c r="D89" s="90">
        <v>2.36</v>
      </c>
      <c r="E89" s="91">
        <v>134709.47399999999</v>
      </c>
      <c r="F89" s="90">
        <f>E89/7/B12</f>
        <v>2.0141093463351614</v>
      </c>
      <c r="G89" s="91">
        <f>C89-E89</f>
        <v>23134.170000000013</v>
      </c>
      <c r="H89" s="88">
        <f>D89-F89</f>
        <v>0.34589065366483851</v>
      </c>
      <c r="I89" s="181" t="s">
        <v>136</v>
      </c>
      <c r="K89" s="191">
        <f>'[1]2024 (янв-май)'!G89+'[1]2024 (июнь-дек)'!G89</f>
        <v>25468.650000000009</v>
      </c>
      <c r="L89" s="178" t="s">
        <v>136</v>
      </c>
      <c r="M89" s="178"/>
      <c r="N89" s="178"/>
    </row>
    <row r="90" spans="1:14" x14ac:dyDescent="0.25">
      <c r="A90" s="281"/>
      <c r="B90" s="269"/>
      <c r="C90" s="159"/>
      <c r="D90" s="241"/>
      <c r="E90" s="159"/>
      <c r="F90" s="241"/>
      <c r="G90" s="159"/>
      <c r="H90" s="241"/>
      <c r="I90" s="181"/>
      <c r="K90" s="178"/>
      <c r="L90" s="178"/>
      <c r="M90" s="178"/>
      <c r="N90" s="178"/>
    </row>
    <row r="91" spans="1:14" x14ac:dyDescent="0.25">
      <c r="A91" s="254" t="s">
        <v>108</v>
      </c>
      <c r="B91" s="266" t="s">
        <v>110</v>
      </c>
      <c r="C91" s="91">
        <f>D91*7*9554.7</f>
        <v>8694.7770000000019</v>
      </c>
      <c r="D91" s="90">
        <v>0.13</v>
      </c>
      <c r="E91" s="91">
        <v>9288.06</v>
      </c>
      <c r="F91" s="90">
        <f>E91/7/B12</f>
        <v>0.13887047361881735</v>
      </c>
      <c r="G91" s="91">
        <f>C91-E91</f>
        <v>-593.28299999999763</v>
      </c>
      <c r="H91" s="88">
        <f>D91-F91</f>
        <v>-8.8704736188173483E-3</v>
      </c>
      <c r="I91" s="181" t="s">
        <v>185</v>
      </c>
      <c r="K91" s="191">
        <f>'[1]2024 (янв-май)'!G91+'[1]2024 (июнь-дек)'!G91</f>
        <v>-1235.8179999999966</v>
      </c>
      <c r="L91" s="178" t="s">
        <v>185</v>
      </c>
      <c r="M91" s="178"/>
      <c r="N91" s="178"/>
    </row>
    <row r="92" spans="1:14" x14ac:dyDescent="0.25">
      <c r="A92" s="242" t="s">
        <v>109</v>
      </c>
      <c r="B92" s="235" t="s">
        <v>184</v>
      </c>
      <c r="C92" s="157"/>
      <c r="D92" s="236"/>
      <c r="E92" s="157"/>
      <c r="F92" s="236"/>
      <c r="G92" s="157"/>
      <c r="H92" s="236"/>
      <c r="I92" s="181"/>
      <c r="K92" s="178"/>
      <c r="L92" s="178"/>
      <c r="M92" s="178"/>
      <c r="N92" s="178"/>
    </row>
    <row r="93" spans="1:14" x14ac:dyDescent="0.25">
      <c r="A93" s="242"/>
      <c r="B93" s="235"/>
      <c r="C93" s="157"/>
      <c r="D93" s="236"/>
      <c r="E93" s="157"/>
      <c r="F93" s="236"/>
      <c r="G93" s="157"/>
      <c r="H93" s="236"/>
      <c r="I93" s="181"/>
      <c r="K93" s="178"/>
      <c r="L93" s="178"/>
      <c r="M93" s="178"/>
      <c r="N93" s="178"/>
    </row>
    <row r="94" spans="1:14" x14ac:dyDescent="0.25">
      <c r="A94" s="254" t="s">
        <v>168</v>
      </c>
      <c r="B94" s="266" t="s">
        <v>80</v>
      </c>
      <c r="C94" s="91">
        <f>D94*7*9554.7</f>
        <v>25415.502000000004</v>
      </c>
      <c r="D94" s="88">
        <v>0.38</v>
      </c>
      <c r="E94" s="91">
        <f>F94*7*9554.7</f>
        <v>25415.502000000004</v>
      </c>
      <c r="F94" s="88">
        <v>0.38</v>
      </c>
      <c r="G94" s="91">
        <f>C94-E94</f>
        <v>0</v>
      </c>
      <c r="H94" s="88">
        <f>D94-F94</f>
        <v>0</v>
      </c>
      <c r="I94" s="175"/>
      <c r="K94" s="191"/>
      <c r="L94" s="178"/>
      <c r="M94" s="178"/>
      <c r="N94" s="178"/>
    </row>
    <row r="95" spans="1:14" x14ac:dyDescent="0.25">
      <c r="A95" s="242" t="s">
        <v>111</v>
      </c>
      <c r="B95" s="235" t="s">
        <v>4</v>
      </c>
      <c r="C95" s="160"/>
      <c r="D95" s="267"/>
      <c r="E95" s="160"/>
      <c r="F95" s="267"/>
      <c r="G95" s="160"/>
      <c r="H95" s="267"/>
      <c r="I95" s="181"/>
      <c r="K95" s="178"/>
      <c r="L95" s="178"/>
      <c r="M95" s="178"/>
      <c r="N95" s="178"/>
    </row>
    <row r="96" spans="1:14" x14ac:dyDescent="0.25">
      <c r="A96" s="281" t="s">
        <v>112</v>
      </c>
      <c r="B96" s="269"/>
      <c r="C96" s="161"/>
      <c r="D96" s="270"/>
      <c r="E96" s="161"/>
      <c r="F96" s="270"/>
      <c r="G96" s="161"/>
      <c r="H96" s="270"/>
      <c r="I96" s="181"/>
      <c r="K96" s="178"/>
      <c r="L96" s="178"/>
      <c r="M96" s="178"/>
      <c r="N96" s="178"/>
    </row>
    <row r="97" spans="1:14" x14ac:dyDescent="0.25">
      <c r="A97" s="254" t="s">
        <v>169</v>
      </c>
      <c r="B97" s="266" t="s">
        <v>80</v>
      </c>
      <c r="C97" s="91">
        <f>D97*7*9554.7</f>
        <v>8025.9480000000003</v>
      </c>
      <c r="D97" s="90">
        <v>0.12</v>
      </c>
      <c r="E97" s="91">
        <v>77.760000000000005</v>
      </c>
      <c r="F97" s="90">
        <f>E97/7/B12</f>
        <v>1.1626290127969929E-3</v>
      </c>
      <c r="G97" s="91">
        <f>C97-E97</f>
        <v>7948.1880000000001</v>
      </c>
      <c r="H97" s="88">
        <f>D97-F97</f>
        <v>0.118837370987203</v>
      </c>
      <c r="I97" s="181" t="s">
        <v>159</v>
      </c>
      <c r="K97" s="191">
        <f>'[1]2024 (янв-май)'!G97+'[1]2024 (июнь-дек)'!G97</f>
        <v>13681.008000000002</v>
      </c>
      <c r="L97" s="178" t="s">
        <v>159</v>
      </c>
      <c r="M97" s="178"/>
      <c r="N97" s="178"/>
    </row>
    <row r="98" spans="1:14" x14ac:dyDescent="0.25">
      <c r="A98" s="281" t="s">
        <v>170</v>
      </c>
      <c r="B98" s="269"/>
      <c r="C98" s="159"/>
      <c r="D98" s="241"/>
      <c r="E98" s="159"/>
      <c r="F98" s="241"/>
      <c r="G98" s="159"/>
      <c r="H98" s="241"/>
      <c r="I98" s="181"/>
      <c r="K98" s="178"/>
      <c r="L98" s="178"/>
      <c r="M98" s="178"/>
      <c r="N98" s="178"/>
    </row>
    <row r="99" spans="1:14" x14ac:dyDescent="0.25">
      <c r="A99" s="242" t="s">
        <v>113</v>
      </c>
      <c r="B99" s="235"/>
      <c r="C99" s="91">
        <f>D99*7*9554.7</f>
        <v>214025.28000000003</v>
      </c>
      <c r="D99" s="282">
        <v>3.2</v>
      </c>
      <c r="E99" s="91">
        <f>F99*7*9554.7</f>
        <v>214025.28000000003</v>
      </c>
      <c r="F99" s="282">
        <v>3.2</v>
      </c>
      <c r="G99" s="91">
        <f>C99-E99</f>
        <v>0</v>
      </c>
      <c r="H99" s="88">
        <f>D99-F99</f>
        <v>0</v>
      </c>
      <c r="I99" s="181"/>
      <c r="K99" s="178"/>
      <c r="L99" s="178"/>
      <c r="M99" s="178"/>
      <c r="N99" s="178"/>
    </row>
    <row r="100" spans="1:14" x14ac:dyDescent="0.25">
      <c r="A100" s="242" t="s">
        <v>114</v>
      </c>
      <c r="B100" s="235"/>
      <c r="C100" s="160"/>
      <c r="D100" s="267"/>
      <c r="E100" s="160"/>
      <c r="F100" s="267"/>
      <c r="G100" s="160"/>
      <c r="H100" s="267"/>
      <c r="I100" s="181"/>
      <c r="K100" s="178"/>
      <c r="L100" s="178"/>
      <c r="M100" s="178"/>
      <c r="N100" s="178"/>
    </row>
    <row r="101" spans="1:14" x14ac:dyDescent="0.25">
      <c r="A101" s="283" t="s">
        <v>101</v>
      </c>
      <c r="B101" s="266"/>
      <c r="C101" s="91">
        <f>+C97+C19+C29+C45+C49+C52+C63+C89+C91+C94+C99</f>
        <v>1863357.5940000005</v>
      </c>
      <c r="D101" s="90">
        <f>D19+D29+D45+D49+D52+D63+D89+D91+D94+D99+D97</f>
        <v>27.86</v>
      </c>
      <c r="E101" s="91">
        <f>+E97+E19+E29+E45+E49+E52+E63+E89+E91+E94+E99</f>
        <v>1828186.7160000005</v>
      </c>
      <c r="F101" s="90">
        <f>F19+F29+F45+F49+F52+F63+F89+F91+F94+F99+F97</f>
        <v>27.334142448966773</v>
      </c>
      <c r="G101" s="91">
        <f>C101-E101</f>
        <v>35170.878000000026</v>
      </c>
      <c r="H101" s="88">
        <f>D101-F101</f>
        <v>0.5258575510332264</v>
      </c>
      <c r="I101" s="244"/>
      <c r="K101" s="191">
        <f>'[1]2024 (янв-май)'!G101+'[1]2024 (июнь-дек)'!G101</f>
        <v>45939.788000000059</v>
      </c>
      <c r="L101" s="178"/>
      <c r="M101" s="178"/>
      <c r="N101" s="178"/>
    </row>
    <row r="102" spans="1:14" x14ac:dyDescent="0.25">
      <c r="A102" s="284" t="s">
        <v>102</v>
      </c>
      <c r="B102" s="269"/>
      <c r="C102" s="165"/>
      <c r="D102" s="285"/>
      <c r="E102" s="165"/>
      <c r="F102" s="285"/>
      <c r="G102" s="160"/>
      <c r="H102" s="267"/>
      <c r="I102" s="181"/>
      <c r="K102" s="178"/>
      <c r="L102" s="178"/>
      <c r="M102" s="178"/>
      <c r="N102" s="178"/>
    </row>
    <row r="103" spans="1:14" x14ac:dyDescent="0.25">
      <c r="A103" s="286" t="s">
        <v>171</v>
      </c>
      <c r="B103" s="235"/>
      <c r="C103" s="87"/>
      <c r="D103" s="287"/>
      <c r="E103" s="87"/>
      <c r="F103" s="287"/>
      <c r="G103" s="87"/>
      <c r="H103" s="88"/>
      <c r="I103" s="181"/>
      <c r="K103" s="178"/>
      <c r="L103" s="178"/>
      <c r="M103" s="178"/>
      <c r="N103" s="178"/>
    </row>
    <row r="104" spans="1:14" x14ac:dyDescent="0.25">
      <c r="A104" s="286"/>
      <c r="B104" s="235"/>
      <c r="C104" s="166"/>
      <c r="D104" s="287"/>
      <c r="E104" s="166"/>
      <c r="F104" s="287"/>
      <c r="G104" s="160"/>
      <c r="H104" s="267"/>
      <c r="I104" s="181"/>
      <c r="K104" s="178"/>
      <c r="L104" s="178"/>
      <c r="M104" s="178"/>
      <c r="N104" s="178"/>
    </row>
    <row r="105" spans="1:14" x14ac:dyDescent="0.25">
      <c r="A105" s="283" t="s">
        <v>173</v>
      </c>
      <c r="B105" s="266" t="s">
        <v>178</v>
      </c>
      <c r="C105" s="91">
        <f>D105*7*240</f>
        <v>640701.60000000009</v>
      </c>
      <c r="D105" s="288">
        <v>381.37</v>
      </c>
      <c r="E105" s="91">
        <v>131191.20000000001</v>
      </c>
      <c r="F105" s="90">
        <f>E105/7/240</f>
        <v>78.09</v>
      </c>
      <c r="G105" s="91">
        <f>C105-E105</f>
        <v>509510.40000000008</v>
      </c>
      <c r="H105" s="88">
        <f>D105-F105</f>
        <v>303.27999999999997</v>
      </c>
      <c r="I105" s="173" t="s">
        <v>136</v>
      </c>
      <c r="K105" s="191">
        <f>'[1]2024 (янв-май)'!G105+'[1]2024 (июнь-дек)'!G105</f>
        <v>781051.2</v>
      </c>
      <c r="L105" s="178" t="s">
        <v>136</v>
      </c>
      <c r="M105" s="178"/>
      <c r="N105" s="178"/>
    </row>
    <row r="106" spans="1:14" x14ac:dyDescent="0.25">
      <c r="A106" s="286" t="s">
        <v>172</v>
      </c>
      <c r="B106" s="235" t="s">
        <v>179</v>
      </c>
      <c r="C106" s="167"/>
      <c r="D106" s="287"/>
      <c r="E106" s="167"/>
      <c r="F106" s="287"/>
      <c r="G106" s="160"/>
      <c r="H106" s="267"/>
      <c r="I106" s="181"/>
      <c r="K106" s="178"/>
      <c r="L106" s="178"/>
      <c r="M106" s="178"/>
      <c r="N106" s="178"/>
    </row>
    <row r="107" spans="1:14" x14ac:dyDescent="0.25">
      <c r="A107" s="283" t="s">
        <v>174</v>
      </c>
      <c r="B107" s="266" t="s">
        <v>178</v>
      </c>
      <c r="C107" s="91">
        <f>D107*7*240</f>
        <v>34406.400000000001</v>
      </c>
      <c r="D107" s="288">
        <v>20.48</v>
      </c>
      <c r="E107" s="91">
        <v>14068.8</v>
      </c>
      <c r="F107" s="90">
        <f>E107/7/240</f>
        <v>8.3742857142857137</v>
      </c>
      <c r="G107" s="91">
        <f>C107-E107</f>
        <v>20337.600000000002</v>
      </c>
      <c r="H107" s="278">
        <f>D107-F107</f>
        <v>12.105714285714287</v>
      </c>
      <c r="I107" s="173" t="s">
        <v>227</v>
      </c>
      <c r="K107" s="191">
        <f>'[1]2024 (янв-май)'!G107+'[1]2024 (июнь-дек)'!G107</f>
        <v>30933.600000000002</v>
      </c>
      <c r="L107" s="178" t="s">
        <v>228</v>
      </c>
      <c r="M107" s="178"/>
      <c r="N107" s="178"/>
    </row>
    <row r="108" spans="1:14" x14ac:dyDescent="0.25">
      <c r="A108" s="286" t="s">
        <v>175</v>
      </c>
      <c r="B108" s="235" t="s">
        <v>179</v>
      </c>
      <c r="C108" s="165"/>
      <c r="D108" s="285"/>
      <c r="E108" s="165"/>
      <c r="F108" s="289"/>
      <c r="G108" s="161"/>
      <c r="H108" s="270"/>
      <c r="I108" s="181"/>
      <c r="K108" s="178"/>
      <c r="L108" s="178"/>
      <c r="M108" s="178"/>
      <c r="N108" s="178"/>
    </row>
    <row r="109" spans="1:14" x14ac:dyDescent="0.25">
      <c r="A109" s="283" t="s">
        <v>176</v>
      </c>
      <c r="B109" s="266" t="s">
        <v>178</v>
      </c>
      <c r="C109" s="91">
        <f>D109*7*240</f>
        <v>15187.199999999999</v>
      </c>
      <c r="D109" s="288">
        <v>9.0399999999999991</v>
      </c>
      <c r="E109" s="91">
        <v>15187.2</v>
      </c>
      <c r="F109" s="90">
        <f>E109/7/240</f>
        <v>9.0399999999999991</v>
      </c>
      <c r="G109" s="91">
        <f>C109-E109</f>
        <v>0</v>
      </c>
      <c r="H109" s="278">
        <f>D109-F109</f>
        <v>0</v>
      </c>
      <c r="I109" s="181"/>
      <c r="K109" s="191">
        <f>'[1]2024 (янв-май)'!G109+'[1]2024 (июнь-дек)'!G109</f>
        <v>13488</v>
      </c>
      <c r="L109" s="178" t="s">
        <v>183</v>
      </c>
      <c r="M109" s="178"/>
      <c r="N109" s="178"/>
    </row>
    <row r="110" spans="1:14" x14ac:dyDescent="0.25">
      <c r="A110" s="286" t="s">
        <v>177</v>
      </c>
      <c r="B110" s="235" t="s">
        <v>179</v>
      </c>
      <c r="C110" s="166"/>
      <c r="D110" s="290"/>
      <c r="E110" s="166"/>
      <c r="F110" s="290"/>
      <c r="G110" s="160"/>
      <c r="H110" s="267"/>
      <c r="I110" s="181"/>
      <c r="K110" s="178"/>
      <c r="L110" s="178"/>
      <c r="M110" s="178"/>
      <c r="N110" s="178"/>
    </row>
    <row r="111" spans="1:14" x14ac:dyDescent="0.25">
      <c r="A111" s="283" t="s">
        <v>180</v>
      </c>
      <c r="B111" s="266" t="s">
        <v>115</v>
      </c>
      <c r="C111" s="91">
        <f>D111*7*240</f>
        <v>48216</v>
      </c>
      <c r="D111" s="90">
        <v>28.7</v>
      </c>
      <c r="E111" s="91">
        <v>68448.009999999995</v>
      </c>
      <c r="F111" s="90">
        <f>E111/7/240</f>
        <v>40.742863095238093</v>
      </c>
      <c r="G111" s="87">
        <f>C111-E111</f>
        <v>-20232.009999999995</v>
      </c>
      <c r="H111" s="278">
        <f>D111-F111</f>
        <v>-12.042863095238094</v>
      </c>
      <c r="I111" s="181" t="s">
        <v>185</v>
      </c>
      <c r="K111" s="192">
        <f>'[1]2024 (янв-май)'!G111+'[1]2024 (июнь-дек)'!G111</f>
        <v>-9.9999999947613105E-3</v>
      </c>
      <c r="L111" s="178"/>
      <c r="M111" s="178"/>
      <c r="N111" s="178"/>
    </row>
    <row r="112" spans="1:14" x14ac:dyDescent="0.25">
      <c r="A112" s="286" t="s">
        <v>103</v>
      </c>
      <c r="B112" s="269"/>
      <c r="C112" s="165"/>
      <c r="D112" s="285"/>
      <c r="E112" s="165"/>
      <c r="F112" s="289"/>
      <c r="G112" s="161"/>
      <c r="H112" s="270"/>
      <c r="I112" s="181"/>
      <c r="K112" s="178"/>
      <c r="L112" s="178"/>
      <c r="M112" s="178"/>
      <c r="N112" s="178"/>
    </row>
    <row r="113" spans="1:14" x14ac:dyDescent="0.25">
      <c r="A113" s="283" t="s">
        <v>181</v>
      </c>
      <c r="B113" s="266" t="s">
        <v>115</v>
      </c>
      <c r="C113" s="91">
        <f>(23.54*7*240)</f>
        <v>39547.199999999997</v>
      </c>
      <c r="D113" s="90">
        <v>23.54</v>
      </c>
      <c r="E113" s="91">
        <v>40747.800000000003</v>
      </c>
      <c r="F113" s="90">
        <f>E113/7/240</f>
        <v>24.254642857142859</v>
      </c>
      <c r="G113" s="91">
        <f>C113-E113</f>
        <v>-1200.6000000000058</v>
      </c>
      <c r="H113" s="278">
        <f>D113-F113</f>
        <v>-0.71464285714285936</v>
      </c>
      <c r="I113" s="181" t="s">
        <v>185</v>
      </c>
      <c r="K113" s="192">
        <f>'[1]2024 (янв-май)'!G113+'[1]2024 (июнь-дек)'!G113</f>
        <v>673.19999999998981</v>
      </c>
      <c r="L113" s="192" t="s">
        <v>159</v>
      </c>
      <c r="M113" s="178"/>
      <c r="N113" s="178"/>
    </row>
    <row r="114" spans="1:14" x14ac:dyDescent="0.25">
      <c r="A114" s="284" t="s">
        <v>116</v>
      </c>
      <c r="B114" s="269"/>
      <c r="C114" s="165"/>
      <c r="D114" s="89"/>
      <c r="E114" s="165"/>
      <c r="F114" s="89"/>
      <c r="G114" s="161"/>
      <c r="H114" s="270"/>
      <c r="I114" s="181"/>
      <c r="K114" s="192"/>
      <c r="L114" s="178"/>
      <c r="M114" s="178"/>
      <c r="N114" s="178"/>
    </row>
    <row r="115" spans="1:14" x14ac:dyDescent="0.25">
      <c r="A115" s="242" t="s">
        <v>182</v>
      </c>
      <c r="B115" s="266" t="s">
        <v>119</v>
      </c>
      <c r="C115" s="91">
        <f>D115*7*9554.7</f>
        <v>200648.7</v>
      </c>
      <c r="D115" s="90">
        <v>3</v>
      </c>
      <c r="E115" s="91">
        <v>43798.8</v>
      </c>
      <c r="F115" s="90">
        <f>E115/7/B12</f>
        <v>0.65485796818020747</v>
      </c>
      <c r="G115" s="91">
        <f>C115-E115</f>
        <v>156849.90000000002</v>
      </c>
      <c r="H115" s="88">
        <f>D115-F115</f>
        <v>2.3451420318197926</v>
      </c>
      <c r="I115" s="181" t="s">
        <v>159</v>
      </c>
      <c r="K115" s="192">
        <f>'[1]2024 (янв-май)'!G115+'[1]2024 (июнь-дек)'!G115</f>
        <v>28245.200000000041</v>
      </c>
      <c r="L115" s="178" t="s">
        <v>159</v>
      </c>
      <c r="M115" s="192"/>
      <c r="N115" s="178"/>
    </row>
    <row r="116" spans="1:14" x14ac:dyDescent="0.25">
      <c r="A116" s="242" t="s">
        <v>117</v>
      </c>
      <c r="B116" s="235"/>
      <c r="C116" s="166"/>
      <c r="D116" s="290"/>
      <c r="E116" s="166"/>
      <c r="F116" s="290"/>
      <c r="G116" s="160"/>
      <c r="H116" s="267"/>
      <c r="I116" s="181"/>
      <c r="K116" s="192"/>
      <c r="L116" s="178"/>
      <c r="M116" s="178"/>
      <c r="N116" s="178"/>
    </row>
    <row r="117" spans="1:14" ht="15.75" thickBot="1" x14ac:dyDescent="0.3">
      <c r="A117" s="242" t="s">
        <v>118</v>
      </c>
      <c r="B117" s="235"/>
      <c r="C117" s="166"/>
      <c r="D117" s="291"/>
      <c r="E117" s="166"/>
      <c r="F117" s="291"/>
      <c r="G117" s="160"/>
      <c r="H117" s="267"/>
      <c r="I117" s="181"/>
      <c r="K117" s="192"/>
      <c r="L117" s="178"/>
      <c r="M117" s="178"/>
      <c r="N117" s="178"/>
    </row>
    <row r="118" spans="1:14" x14ac:dyDescent="0.25">
      <c r="A118" s="292" t="s">
        <v>105</v>
      </c>
      <c r="B118" s="224"/>
      <c r="C118" s="168">
        <f>C101+C103+C111+C107+C109+C105+C113+C115</f>
        <v>2842064.6940000011</v>
      </c>
      <c r="D118" s="293"/>
      <c r="E118" s="168">
        <f>E101+E103+E111+E107+E109+E105+E113+E115</f>
        <v>2141628.5260000001</v>
      </c>
      <c r="F118" s="293"/>
      <c r="G118" s="168">
        <f>G101+G103+G111+G105+G107+G109+G113+G115</f>
        <v>700436.16800000018</v>
      </c>
      <c r="H118" s="293"/>
      <c r="I118" s="181"/>
      <c r="K118" s="191">
        <f>'[1]2024 (янв-май)'!G118+'[1]2024 (июнь-дек)'!G118</f>
        <v>900330.97800000012</v>
      </c>
      <c r="L118" s="178"/>
      <c r="M118" s="178"/>
      <c r="N118" s="178"/>
    </row>
    <row r="119" spans="1:14" ht="15.75" thickBot="1" x14ac:dyDescent="0.3">
      <c r="A119" s="294" t="s">
        <v>106</v>
      </c>
      <c r="B119" s="234"/>
      <c r="C119" s="295"/>
      <c r="D119" s="290"/>
      <c r="E119" s="169"/>
      <c r="F119" s="296"/>
      <c r="G119" s="295"/>
      <c r="H119" s="108"/>
      <c r="I119" s="180"/>
      <c r="K119" s="178"/>
      <c r="L119" s="178"/>
      <c r="M119" s="178"/>
      <c r="N119" s="178"/>
    </row>
    <row r="120" spans="1:14" x14ac:dyDescent="0.25">
      <c r="A120" s="112" t="s">
        <v>202</v>
      </c>
      <c r="B120" s="122"/>
      <c r="C120" s="104"/>
      <c r="D120" s="105"/>
      <c r="E120" s="104"/>
      <c r="F120" s="136"/>
      <c r="G120" s="297"/>
      <c r="H120" s="105"/>
      <c r="I120" s="180"/>
      <c r="K120" s="178"/>
      <c r="L120" s="178"/>
      <c r="M120" s="178"/>
      <c r="N120" s="178"/>
    </row>
    <row r="121" spans="1:14" x14ac:dyDescent="0.25">
      <c r="A121" s="113" t="s">
        <v>203</v>
      </c>
      <c r="B121" s="119"/>
      <c r="C121" s="107"/>
      <c r="D121" s="108"/>
      <c r="E121" s="107"/>
      <c r="F121" s="298"/>
      <c r="G121" s="295"/>
      <c r="H121" s="108"/>
      <c r="I121" s="190"/>
      <c r="K121" s="178"/>
      <c r="L121" s="178"/>
      <c r="M121" s="178"/>
      <c r="N121" s="178"/>
    </row>
    <row r="122" spans="1:14" x14ac:dyDescent="0.25">
      <c r="A122" s="113" t="s">
        <v>204</v>
      </c>
      <c r="B122" s="119"/>
      <c r="C122" s="299"/>
      <c r="D122" s="108"/>
      <c r="E122" s="107"/>
      <c r="F122" s="298"/>
      <c r="G122" s="295"/>
      <c r="H122" s="108"/>
      <c r="I122" s="191"/>
      <c r="K122" s="178"/>
      <c r="L122" s="178"/>
      <c r="M122" s="178"/>
      <c r="N122" s="178"/>
    </row>
    <row r="123" spans="1:14" ht="15.75" thickBot="1" x14ac:dyDescent="0.3">
      <c r="A123" s="114" t="s">
        <v>205</v>
      </c>
      <c r="B123" s="135"/>
      <c r="C123" s="300"/>
      <c r="D123" s="110"/>
      <c r="E123" s="109">
        <v>47361.84</v>
      </c>
      <c r="F123" s="301"/>
      <c r="G123" s="169"/>
      <c r="H123" s="110"/>
      <c r="I123" s="191" t="s">
        <v>206</v>
      </c>
      <c r="K123" s="178"/>
      <c r="L123" s="178"/>
      <c r="M123" s="178"/>
      <c r="N123" s="178"/>
    </row>
    <row r="124" spans="1:14" x14ac:dyDescent="0.25">
      <c r="A124" s="302"/>
      <c r="B124" s="303"/>
      <c r="C124" s="297"/>
      <c r="D124" s="304"/>
      <c r="E124" s="129"/>
      <c r="F124" s="304"/>
      <c r="G124" s="297"/>
      <c r="H124" s="105"/>
      <c r="I124" s="180"/>
      <c r="K124" s="178"/>
      <c r="L124" s="178"/>
      <c r="M124" s="178"/>
      <c r="N124" s="178"/>
    </row>
    <row r="125" spans="1:14" ht="15.75" thickBot="1" x14ac:dyDescent="0.3">
      <c r="A125" s="305" t="s">
        <v>186</v>
      </c>
      <c r="B125" s="306"/>
      <c r="C125" s="169"/>
      <c r="D125" s="296"/>
      <c r="E125" s="170">
        <f>E118+E123</f>
        <v>2188990.3659999999</v>
      </c>
      <c r="F125" s="296"/>
      <c r="G125" s="169"/>
      <c r="H125" s="110"/>
      <c r="I125" s="180"/>
      <c r="K125" s="178"/>
      <c r="L125" s="178"/>
      <c r="M125" s="178"/>
      <c r="N125" s="178"/>
    </row>
    <row r="126" spans="1:14" x14ac:dyDescent="0.25">
      <c r="A126" s="122" t="s">
        <v>207</v>
      </c>
      <c r="B126" s="224"/>
      <c r="C126" s="307"/>
      <c r="D126" s="304"/>
      <c r="E126" s="140"/>
      <c r="F126" s="308"/>
      <c r="G126" s="309"/>
      <c r="H126" s="105"/>
      <c r="I126" s="180"/>
      <c r="K126" s="178"/>
      <c r="L126" s="178"/>
      <c r="M126" s="178"/>
      <c r="N126" s="178"/>
    </row>
    <row r="127" spans="1:14" x14ac:dyDescent="0.25">
      <c r="A127" s="120" t="s">
        <v>208</v>
      </c>
      <c r="B127" s="240"/>
      <c r="C127" s="310"/>
      <c r="D127" s="89"/>
      <c r="E127" s="132">
        <v>30516.81</v>
      </c>
      <c r="F127" s="241"/>
      <c r="G127" s="311"/>
      <c r="H127" s="312"/>
      <c r="I127" s="191" t="s">
        <v>209</v>
      </c>
      <c r="K127" s="178"/>
      <c r="L127" s="178"/>
      <c r="M127" s="178"/>
      <c r="N127" s="178"/>
    </row>
    <row r="128" spans="1:14" x14ac:dyDescent="0.25">
      <c r="A128" s="101" t="s">
        <v>210</v>
      </c>
      <c r="B128" s="280"/>
      <c r="C128" s="313"/>
      <c r="D128" s="314"/>
      <c r="E128" s="106"/>
      <c r="F128" s="314"/>
      <c r="G128" s="313"/>
      <c r="H128" s="315"/>
      <c r="I128" s="180"/>
      <c r="K128" s="178"/>
      <c r="L128" s="178"/>
      <c r="M128" s="178"/>
      <c r="N128" s="178"/>
    </row>
    <row r="129" spans="1:14" x14ac:dyDescent="0.25">
      <c r="A129" s="102" t="s">
        <v>211</v>
      </c>
      <c r="B129" s="234"/>
      <c r="C129" s="295"/>
      <c r="D129" s="290"/>
      <c r="E129" s="107"/>
      <c r="F129" s="290"/>
      <c r="G129" s="295"/>
      <c r="H129" s="108"/>
      <c r="I129" s="180"/>
      <c r="K129" s="178"/>
      <c r="L129" s="178"/>
      <c r="M129" s="178"/>
      <c r="N129" s="178"/>
    </row>
    <row r="130" spans="1:14" x14ac:dyDescent="0.25">
      <c r="A130" s="102" t="s">
        <v>212</v>
      </c>
      <c r="B130" s="102"/>
      <c r="C130" s="299"/>
      <c r="D130" s="138"/>
      <c r="E130" s="107"/>
      <c r="F130" s="127"/>
      <c r="G130" s="295"/>
      <c r="H130" s="298"/>
      <c r="I130" s="190"/>
      <c r="K130" s="178"/>
      <c r="L130" s="178"/>
      <c r="M130" s="178"/>
      <c r="N130" s="178"/>
    </row>
    <row r="131" spans="1:14" x14ac:dyDescent="0.25">
      <c r="A131" s="102" t="s">
        <v>213</v>
      </c>
      <c r="B131" s="102"/>
      <c r="C131" s="299"/>
      <c r="D131" s="138"/>
      <c r="E131" s="107"/>
      <c r="F131" s="127"/>
      <c r="G131" s="295"/>
      <c r="H131" s="298"/>
      <c r="I131" s="190"/>
      <c r="K131" s="178"/>
      <c r="L131" s="178"/>
      <c r="M131" s="178"/>
      <c r="N131" s="178"/>
    </row>
    <row r="132" spans="1:14" x14ac:dyDescent="0.25">
      <c r="A132" s="102" t="s">
        <v>226</v>
      </c>
      <c r="B132" s="102"/>
      <c r="C132" s="299"/>
      <c r="D132" s="138"/>
      <c r="E132" s="107"/>
      <c r="F132" s="127"/>
      <c r="G132" s="295"/>
      <c r="H132" s="298"/>
      <c r="I132" s="190"/>
      <c r="K132" s="178"/>
      <c r="L132" s="178"/>
      <c r="M132" s="178"/>
      <c r="N132" s="178"/>
    </row>
    <row r="133" spans="1:14" x14ac:dyDescent="0.25">
      <c r="A133" s="102" t="s">
        <v>214</v>
      </c>
      <c r="B133" s="102"/>
      <c r="C133" s="299"/>
      <c r="D133" s="138"/>
      <c r="E133" s="107"/>
      <c r="F133" s="127"/>
      <c r="G133" s="295"/>
      <c r="H133" s="298"/>
      <c r="I133" s="190"/>
      <c r="K133" s="178"/>
      <c r="L133" s="178"/>
      <c r="M133" s="178"/>
      <c r="N133" s="178"/>
    </row>
    <row r="134" spans="1:14" x14ac:dyDescent="0.25">
      <c r="A134" s="100" t="s">
        <v>215</v>
      </c>
      <c r="B134" s="100"/>
      <c r="C134" s="141"/>
      <c r="D134" s="124"/>
      <c r="E134" s="141">
        <v>39064.53</v>
      </c>
      <c r="F134" s="128"/>
      <c r="G134" s="316"/>
      <c r="H134" s="317"/>
      <c r="I134" s="191" t="s">
        <v>187</v>
      </c>
    </row>
    <row r="135" spans="1:14" x14ac:dyDescent="0.25">
      <c r="A135" s="119" t="s">
        <v>216</v>
      </c>
      <c r="B135" s="102"/>
      <c r="C135" s="318"/>
      <c r="D135" s="125"/>
      <c r="E135" s="134"/>
      <c r="F135" s="127"/>
      <c r="G135" s="319"/>
      <c r="H135" s="298"/>
      <c r="I135" s="191"/>
    </row>
    <row r="136" spans="1:14" x14ac:dyDescent="0.25">
      <c r="A136" s="119" t="s">
        <v>217</v>
      </c>
      <c r="B136" s="102"/>
      <c r="C136" s="318"/>
      <c r="D136" s="125"/>
      <c r="E136" s="134"/>
      <c r="F136" s="127"/>
      <c r="G136" s="319"/>
      <c r="H136" s="298"/>
      <c r="I136" s="191"/>
    </row>
    <row r="137" spans="1:14" x14ac:dyDescent="0.25">
      <c r="A137" s="119" t="s">
        <v>218</v>
      </c>
      <c r="B137" s="102"/>
      <c r="C137" s="318"/>
      <c r="D137" s="125"/>
      <c r="E137" s="134"/>
      <c r="F137" s="127"/>
      <c r="G137" s="319"/>
      <c r="H137" s="298"/>
      <c r="I137" s="191"/>
    </row>
    <row r="138" spans="1:14" x14ac:dyDescent="0.25">
      <c r="A138" s="120" t="s">
        <v>219</v>
      </c>
      <c r="B138" s="100"/>
      <c r="C138" s="320"/>
      <c r="D138" s="126"/>
      <c r="E138" s="123">
        <v>196592.65</v>
      </c>
      <c r="F138" s="128"/>
      <c r="G138" s="311"/>
      <c r="H138" s="317"/>
      <c r="I138" s="191" t="s">
        <v>187</v>
      </c>
    </row>
    <row r="139" spans="1:14" x14ac:dyDescent="0.25">
      <c r="A139" s="119" t="s">
        <v>220</v>
      </c>
      <c r="B139" s="102"/>
      <c r="C139" s="318"/>
      <c r="D139" s="125"/>
      <c r="E139" s="134"/>
      <c r="F139" s="127"/>
      <c r="G139" s="319"/>
      <c r="H139" s="298"/>
      <c r="I139" s="191"/>
    </row>
    <row r="140" spans="1:14" x14ac:dyDescent="0.25">
      <c r="A140" s="119" t="s">
        <v>221</v>
      </c>
      <c r="B140" s="102"/>
      <c r="C140" s="318"/>
      <c r="D140" s="125"/>
      <c r="E140" s="134"/>
      <c r="F140" s="127"/>
      <c r="G140" s="319"/>
      <c r="H140" s="298"/>
      <c r="I140" s="191"/>
    </row>
    <row r="141" spans="1:14" x14ac:dyDescent="0.25">
      <c r="A141" s="120" t="s">
        <v>222</v>
      </c>
      <c r="B141" s="100"/>
      <c r="C141" s="320"/>
      <c r="D141" s="126"/>
      <c r="E141" s="123">
        <v>45852.56</v>
      </c>
      <c r="F141" s="128"/>
      <c r="G141" s="311"/>
      <c r="H141" s="317"/>
      <c r="I141" s="191" t="s">
        <v>223</v>
      </c>
    </row>
    <row r="142" spans="1:14" ht="31.5" customHeight="1" thickBot="1" x14ac:dyDescent="0.3">
      <c r="A142" s="121" t="s">
        <v>224</v>
      </c>
      <c r="B142" s="103"/>
      <c r="C142" s="321"/>
      <c r="D142" s="137"/>
      <c r="E142" s="142"/>
      <c r="F142" s="139"/>
      <c r="G142" s="322"/>
      <c r="H142" s="301"/>
      <c r="I142" s="191" t="s">
        <v>225</v>
      </c>
    </row>
    <row r="143" spans="1:14" x14ac:dyDescent="0.25">
      <c r="A143" s="94"/>
      <c r="B143" s="323"/>
      <c r="C143" s="116"/>
      <c r="D143" s="324"/>
      <c r="E143" s="93"/>
      <c r="F143" s="324"/>
      <c r="G143" s="116"/>
      <c r="H143" s="92"/>
      <c r="I143" s="180"/>
    </row>
    <row r="144" spans="1:14" x14ac:dyDescent="0.25">
      <c r="A144" s="116"/>
      <c r="B144" s="323"/>
      <c r="C144" s="116"/>
      <c r="D144" s="324"/>
      <c r="E144" s="111"/>
      <c r="F144" s="324"/>
      <c r="G144" s="116"/>
      <c r="H144" s="116"/>
      <c r="I144" s="180"/>
    </row>
    <row r="145" spans="1:11" x14ac:dyDescent="0.25">
      <c r="A145" s="116"/>
      <c r="B145" s="323"/>
      <c r="C145" s="116"/>
      <c r="D145" s="324"/>
      <c r="E145" s="116"/>
      <c r="F145" s="324"/>
      <c r="G145" s="116"/>
      <c r="H145" s="116"/>
      <c r="I145" s="180"/>
    </row>
    <row r="146" spans="1:11" x14ac:dyDescent="0.25">
      <c r="A146" s="94"/>
      <c r="B146" s="324"/>
      <c r="C146" s="118"/>
      <c r="D146" s="324"/>
      <c r="E146" s="118"/>
      <c r="F146" s="324"/>
      <c r="G146" s="118"/>
      <c r="H146" s="118"/>
      <c r="I146" s="180"/>
    </row>
    <row r="147" spans="1:11" ht="14.25" customHeight="1" x14ac:dyDescent="0.25">
      <c r="A147" s="323"/>
      <c r="B147" s="323"/>
      <c r="C147" s="323"/>
      <c r="D147" s="324"/>
      <c r="E147" s="188"/>
      <c r="F147" s="188"/>
      <c r="G147" s="188"/>
      <c r="H147" s="188"/>
      <c r="I147" s="183"/>
    </row>
    <row r="148" spans="1:11" ht="15.75" x14ac:dyDescent="0.25">
      <c r="A148" s="189" t="s">
        <v>253</v>
      </c>
      <c r="B148" s="40"/>
      <c r="C148" s="40"/>
      <c r="D148" s="324"/>
      <c r="E148" s="40"/>
      <c r="F148" s="40"/>
      <c r="G148" s="40"/>
      <c r="H148" s="40"/>
      <c r="I148" s="325">
        <v>2024</v>
      </c>
      <c r="J148" s="189"/>
    </row>
    <row r="149" spans="1:11" s="178" customFormat="1" x14ac:dyDescent="0.25">
      <c r="A149" s="180"/>
      <c r="B149" s="180"/>
      <c r="C149" s="180"/>
      <c r="D149" s="181"/>
      <c r="E149" s="182"/>
      <c r="F149" s="183" t="s">
        <v>246</v>
      </c>
      <c r="G149" s="184">
        <f>G49+G97+4754.4+G115</f>
        <v>174234.29100000003</v>
      </c>
      <c r="H149" s="184"/>
      <c r="I149" s="184">
        <f>'[1]2024 (янв-май)'!G126+'[1]2024 (июнь-дек)'!G149</f>
        <v>222301.05600000001</v>
      </c>
      <c r="K149" s="191">
        <f>K71+K97+8150.4+K109+K113+K115</f>
        <v>72263.756000000038</v>
      </c>
    </row>
    <row r="150" spans="1:11" s="178" customFormat="1" ht="15.75" x14ac:dyDescent="0.25">
      <c r="A150" s="186" t="s">
        <v>4</v>
      </c>
      <c r="B150" s="186"/>
      <c r="C150" s="185">
        <f>C118-G150</f>
        <v>2293836.924000001</v>
      </c>
      <c r="D150" s="181"/>
      <c r="E150" s="186"/>
      <c r="F150" s="186" t="s">
        <v>247</v>
      </c>
      <c r="G150" s="187">
        <f>G89+G105+15583.2</f>
        <v>548227.77</v>
      </c>
      <c r="H150" s="187"/>
      <c r="I150" s="184">
        <f>'[1]2024 (янв-май)'!G127+'[1]2024 (июнь-дек)'!G150</f>
        <v>829303.04999999993</v>
      </c>
      <c r="K150" s="191">
        <f>K89+K105+22783.2</f>
        <v>829303.04999999993</v>
      </c>
    </row>
    <row r="151" spans="1:11" s="178" customFormat="1" ht="15.75" x14ac:dyDescent="0.25">
      <c r="A151" s="186"/>
      <c r="B151" s="186"/>
      <c r="C151" s="186"/>
      <c r="D151" s="181"/>
      <c r="E151" s="186"/>
      <c r="F151" s="186" t="s">
        <v>185</v>
      </c>
      <c r="G151" s="187">
        <f>G111+G113+G91</f>
        <v>-22025.892999999996</v>
      </c>
      <c r="H151" s="187"/>
      <c r="I151" s="184">
        <f>'[1]2024 (янв-май)'!G128+'[1]2024 (июнь-дек)'!G151</f>
        <v>-151273.12799999997</v>
      </c>
      <c r="K151" s="191">
        <f>K91</f>
        <v>-1235.8179999999966</v>
      </c>
    </row>
    <row r="152" spans="1:11" s="178" customFormat="1" ht="15.75" x14ac:dyDescent="0.25">
      <c r="A152" s="186"/>
      <c r="B152" s="186" t="s">
        <v>248</v>
      </c>
      <c r="C152" s="185">
        <f>'[1]2024 (янв-май)'!C127+'[1]2024 (июнь-дек)'!C150</f>
        <v>3665811.759000001</v>
      </c>
      <c r="D152" s="181"/>
      <c r="E152" s="186"/>
      <c r="F152" s="186"/>
      <c r="G152" s="185">
        <f>SUM(G149:G151)</f>
        <v>700436.16799999995</v>
      </c>
      <c r="H152" s="186"/>
      <c r="I152" s="187">
        <f>SUM(I149:I151)</f>
        <v>900330.97799999989</v>
      </c>
      <c r="K152" s="191">
        <f>SUM(K149:K151)</f>
        <v>900330.98800000001</v>
      </c>
    </row>
    <row r="153" spans="1:11" s="178" customFormat="1" ht="15.75" x14ac:dyDescent="0.25">
      <c r="A153" s="186"/>
      <c r="B153" s="186"/>
      <c r="C153" s="185">
        <f>'[1]2024 (янв-май)'!C118-'[1]2024 (янв-май)'!G127+'[1]2024 (июнь-дек)'!C118-'[1]2024 (июнь-дек)'!G150</f>
        <v>3665811.759000001</v>
      </c>
      <c r="D153" s="181"/>
      <c r="E153" s="186"/>
      <c r="F153" s="186" t="s">
        <v>249</v>
      </c>
      <c r="G153" s="187">
        <f>G149+G151</f>
        <v>152208.39800000004</v>
      </c>
      <c r="H153" s="186"/>
      <c r="I153" s="185"/>
    </row>
    <row r="154" spans="1:11" s="178" customFormat="1" ht="15.75" x14ac:dyDescent="0.25">
      <c r="A154" s="186"/>
      <c r="B154" s="186" t="s">
        <v>250</v>
      </c>
      <c r="C154" s="185">
        <f>'[1]2024 (янв-май)'!E118+'[1]2024 (июнь-дек)'!E125</f>
        <v>3642145.6710000001</v>
      </c>
      <c r="D154" s="181"/>
      <c r="E154" s="186" t="s">
        <v>251</v>
      </c>
      <c r="F154" s="186"/>
      <c r="G154" s="185">
        <f>G153-E123</f>
        <v>104846.55800000005</v>
      </c>
      <c r="H154" s="186"/>
      <c r="I154" s="185">
        <f>'[1]2024 (янв-май)'!G130+'[1]2024 (июнь-дек)'!G154</f>
        <v>23666.088000000047</v>
      </c>
      <c r="K154" s="192">
        <f>'[1]2024 (янв-май)'!G126+'[1]2024 (янв-май)'!G128+'[1]2024 (июнь-дек)'!G149+'[1]2024 (июнь-дек)'!G151-'[1]2024 (июнь-дек)'!E123</f>
        <v>23666.088000000032</v>
      </c>
    </row>
    <row r="155" spans="1:11" s="178" customFormat="1" ht="15.75" x14ac:dyDescent="0.25">
      <c r="A155" s="186"/>
      <c r="B155" s="186"/>
      <c r="C155" s="185"/>
      <c r="D155" s="181"/>
      <c r="E155" s="186"/>
      <c r="F155" s="183"/>
      <c r="G155" s="187"/>
      <c r="H155" s="186"/>
      <c r="I155" s="186"/>
    </row>
    <row r="156" spans="1:11" s="178" customFormat="1" ht="15.75" x14ac:dyDescent="0.25">
      <c r="A156" s="186"/>
      <c r="B156" s="186"/>
      <c r="C156" s="186"/>
      <c r="D156" s="181"/>
      <c r="E156" s="186"/>
      <c r="F156" s="186" t="s">
        <v>252</v>
      </c>
      <c r="G156" s="185">
        <f>E123+E127+E134+E138+E141+L41+L43+L44</f>
        <v>367191.0500000001</v>
      </c>
      <c r="H156" s="186"/>
      <c r="I156" s="186"/>
    </row>
  </sheetData>
  <pageMargins left="0.25" right="0.25" top="0.75" bottom="0.75" header="0.3" footer="0.3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(янв-май)</vt:lpstr>
      <vt:lpstr>2024 (июнь-дек)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2025-03-31T04:09:38Z</dcterms:modified>
</cp:coreProperties>
</file>