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янв 2024" sheetId="26" r:id="rId1"/>
    <sheet name="февр-дек 2024 " sheetId="2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6" i="27" l="1"/>
  <c r="L34" i="27"/>
  <c r="L31" i="27"/>
  <c r="L37" i="27" l="1"/>
  <c r="S18" i="27"/>
  <c r="L18" i="27"/>
  <c r="L22" i="27" s="1"/>
  <c r="L20" i="27"/>
  <c r="S20" i="27"/>
  <c r="S22" i="27" s="1"/>
  <c r="R20" i="27"/>
  <c r="Q20" i="27"/>
  <c r="Q22" i="27" s="1"/>
  <c r="P20" i="27"/>
  <c r="P22" i="27" s="1"/>
  <c r="O20" i="27"/>
  <c r="O22" i="27" s="1"/>
  <c r="N20" i="27"/>
  <c r="N22" i="27" s="1"/>
  <c r="M20" i="27"/>
  <c r="M22" i="27" s="1"/>
  <c r="G157" i="27"/>
  <c r="F121" i="27"/>
  <c r="H121" i="27" s="1"/>
  <c r="F119" i="27"/>
  <c r="F109" i="27"/>
  <c r="H109" i="27" s="1"/>
  <c r="F106" i="27"/>
  <c r="H106" i="27" s="1"/>
  <c r="F91" i="27"/>
  <c r="H91" i="27" s="1"/>
  <c r="F89" i="27"/>
  <c r="H89" i="27" s="1"/>
  <c r="F86" i="27"/>
  <c r="F59" i="27"/>
  <c r="H59" i="27" s="1"/>
  <c r="F114" i="27"/>
  <c r="H114" i="27" s="1"/>
  <c r="E102" i="27"/>
  <c r="E99" i="27"/>
  <c r="E97" i="27"/>
  <c r="G97" i="27" s="1"/>
  <c r="E94" i="27"/>
  <c r="E48" i="27"/>
  <c r="E44" i="27"/>
  <c r="E29" i="27"/>
  <c r="E19" i="27"/>
  <c r="C121" i="27"/>
  <c r="G121" i="27" s="1"/>
  <c r="G151" i="27" s="1"/>
  <c r="I151" i="27" s="1"/>
  <c r="C119" i="27"/>
  <c r="G119" i="27" s="1"/>
  <c r="K119" i="27" s="1"/>
  <c r="C117" i="27"/>
  <c r="C114" i="27"/>
  <c r="C109" i="27"/>
  <c r="C106" i="27"/>
  <c r="G106" i="27" s="1"/>
  <c r="K106" i="27" s="1"/>
  <c r="C102" i="27"/>
  <c r="C99" i="27"/>
  <c r="C97" i="27"/>
  <c r="C94" i="27"/>
  <c r="G94" i="27" s="1"/>
  <c r="C91" i="27"/>
  <c r="G91" i="27" s="1"/>
  <c r="K91" i="27" s="1"/>
  <c r="C89" i="27"/>
  <c r="G89" i="27" s="1"/>
  <c r="K89" i="27" s="1"/>
  <c r="C86" i="27"/>
  <c r="C59" i="27"/>
  <c r="C48" i="27"/>
  <c r="C44" i="27"/>
  <c r="C29" i="27"/>
  <c r="G117" i="27"/>
  <c r="K117" i="27" s="1"/>
  <c r="G114" i="27"/>
  <c r="K114" i="27" s="1"/>
  <c r="G86" i="27"/>
  <c r="C19" i="27"/>
  <c r="D123" i="27"/>
  <c r="H119" i="27"/>
  <c r="H117" i="27"/>
  <c r="D104" i="27"/>
  <c r="H102" i="27"/>
  <c r="H99" i="27"/>
  <c r="H97" i="27"/>
  <c r="H94" i="27"/>
  <c r="H48" i="27"/>
  <c r="H44" i="27"/>
  <c r="M31" i="27"/>
  <c r="M34" i="27" s="1"/>
  <c r="H29" i="27"/>
  <c r="N25" i="27"/>
  <c r="M25" i="27"/>
  <c r="Z22" i="27"/>
  <c r="Y22" i="27"/>
  <c r="X22" i="27"/>
  <c r="W22" i="27"/>
  <c r="V22" i="27"/>
  <c r="T22" i="27"/>
  <c r="R22" i="27"/>
  <c r="U20" i="27"/>
  <c r="H19" i="27"/>
  <c r="U18" i="27"/>
  <c r="U16" i="27"/>
  <c r="B10" i="27"/>
  <c r="G150" i="27" l="1"/>
  <c r="G154" i="27" s="1"/>
  <c r="I154" i="27" s="1"/>
  <c r="N31" i="27"/>
  <c r="N34" i="27" s="1"/>
  <c r="K86" i="27"/>
  <c r="K121" i="27"/>
  <c r="L25" i="27"/>
  <c r="U22" i="27"/>
  <c r="I150" i="27"/>
  <c r="F104" i="27"/>
  <c r="H104" i="27" s="1"/>
  <c r="D125" i="27"/>
  <c r="G19" i="27"/>
  <c r="E123" i="27"/>
  <c r="F123" i="27"/>
  <c r="F125" i="27" s="1"/>
  <c r="G109" i="27"/>
  <c r="K109" i="27" s="1"/>
  <c r="G44" i="27"/>
  <c r="G102" i="27"/>
  <c r="G48" i="27"/>
  <c r="G99" i="27"/>
  <c r="E104" i="27"/>
  <c r="G59" i="27"/>
  <c r="C123" i="27"/>
  <c r="C104" i="27"/>
  <c r="G29" i="27"/>
  <c r="H86" i="27"/>
  <c r="F119" i="26"/>
  <c r="F114" i="26"/>
  <c r="F106" i="26"/>
  <c r="F86" i="26"/>
  <c r="E121" i="26"/>
  <c r="E117" i="26"/>
  <c r="E109" i="26"/>
  <c r="E102" i="26"/>
  <c r="E99" i="26"/>
  <c r="E97" i="26"/>
  <c r="E94" i="26"/>
  <c r="E91" i="26"/>
  <c r="E89" i="26"/>
  <c r="E59" i="26"/>
  <c r="E48" i="26"/>
  <c r="E44" i="26"/>
  <c r="E29" i="26"/>
  <c r="E19" i="26"/>
  <c r="E104" i="26" s="1"/>
  <c r="C121" i="26"/>
  <c r="C119" i="26"/>
  <c r="C117" i="26"/>
  <c r="C114" i="26"/>
  <c r="C109" i="26"/>
  <c r="C106" i="26"/>
  <c r="C102" i="26"/>
  <c r="C99" i="26"/>
  <c r="C97" i="26"/>
  <c r="C94" i="26"/>
  <c r="C91" i="26"/>
  <c r="C89" i="26"/>
  <c r="C86" i="26"/>
  <c r="C59" i="26"/>
  <c r="C48" i="26"/>
  <c r="C44" i="26"/>
  <c r="C29" i="26"/>
  <c r="C19" i="26"/>
  <c r="B10" i="26"/>
  <c r="G155" i="27" l="1"/>
  <c r="I155" i="27" s="1"/>
  <c r="K150" i="27"/>
  <c r="G152" i="27"/>
  <c r="K69" i="27"/>
  <c r="G123" i="27"/>
  <c r="K123" i="27" s="1"/>
  <c r="H125" i="27"/>
  <c r="E125" i="27"/>
  <c r="C153" i="27" s="1"/>
  <c r="H123" i="27"/>
  <c r="G104" i="27"/>
  <c r="K104" i="27" s="1"/>
  <c r="C125" i="27"/>
  <c r="C104" i="26"/>
  <c r="F123" i="26"/>
  <c r="E123" i="26"/>
  <c r="D123" i="26"/>
  <c r="H121" i="26"/>
  <c r="G121" i="26"/>
  <c r="H119" i="26"/>
  <c r="G119" i="26"/>
  <c r="H117" i="26"/>
  <c r="G117" i="26"/>
  <c r="H114" i="26"/>
  <c r="G114" i="26"/>
  <c r="H109" i="26"/>
  <c r="G109" i="26"/>
  <c r="H106" i="26"/>
  <c r="G106" i="26"/>
  <c r="C123" i="26"/>
  <c r="F104" i="26"/>
  <c r="D104" i="26"/>
  <c r="H102" i="26"/>
  <c r="G102" i="26"/>
  <c r="H99" i="26"/>
  <c r="G99" i="26"/>
  <c r="H97" i="26"/>
  <c r="G97" i="26"/>
  <c r="H94" i="26"/>
  <c r="G94" i="26"/>
  <c r="H91" i="26"/>
  <c r="G91" i="26"/>
  <c r="H89" i="26"/>
  <c r="G89" i="26"/>
  <c r="H86" i="26"/>
  <c r="G86" i="26"/>
  <c r="H59" i="26"/>
  <c r="G59" i="26"/>
  <c r="H48" i="26"/>
  <c r="G48" i="26"/>
  <c r="H44" i="26"/>
  <c r="G44" i="26"/>
  <c r="H29" i="26"/>
  <c r="G29" i="26"/>
  <c r="H19" i="26"/>
  <c r="G19" i="26"/>
  <c r="K152" i="27" l="1"/>
  <c r="C151" i="27"/>
  <c r="C152" i="27" s="1"/>
  <c r="I152" i="27"/>
  <c r="G153" i="27"/>
  <c r="K153" i="27"/>
  <c r="L150" i="27"/>
  <c r="G125" i="27"/>
  <c r="K125" i="27" s="1"/>
  <c r="G131" i="26"/>
  <c r="G136" i="26" s="1"/>
  <c r="D125" i="26"/>
  <c r="F125" i="26"/>
  <c r="H123" i="26"/>
  <c r="E125" i="26"/>
  <c r="G123" i="26"/>
  <c r="H104" i="26"/>
  <c r="L152" i="27" l="1"/>
  <c r="I153" i="27"/>
  <c r="G135" i="26"/>
  <c r="H125" i="26"/>
  <c r="G134" i="26"/>
  <c r="C125" i="26"/>
  <c r="G104" i="26"/>
  <c r="C132" i="26" l="1"/>
  <c r="G125" i="26"/>
</calcChain>
</file>

<file path=xl/sharedStrings.xml><?xml version="1.0" encoding="utf-8"?>
<sst xmlns="http://schemas.openxmlformats.org/spreadsheetml/2006/main" count="571" uniqueCount="246">
  <si>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</si>
  <si>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</si>
  <si>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</si>
  <si>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</si>
  <si>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                    по многоквартирному дому, расположенному по адресу: Кубовая, 92/1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</si>
  <si>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</si>
  <si>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</si>
  <si>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</si>
  <si>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</si>
  <si>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</si>
  <si>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</si>
  <si>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</si>
  <si>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</si>
  <si>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</si>
  <si>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</si>
  <si>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</si>
  <si>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</si>
  <si>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</si>
  <si>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</si>
  <si>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</si>
  <si>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</si>
  <si>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</si>
  <si>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</si>
  <si>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</si>
  <si>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</si>
  <si>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</si>
  <si>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</si>
  <si>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</si>
  <si>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</si>
  <si>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</si>
  <si>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</si>
  <si>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</si>
  <si>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</si>
  <si>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</si>
  <si>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</si>
  <si>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</si>
  <si>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</si>
  <si>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</si>
  <si>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</si>
  <si>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</si>
  <si>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</si>
  <si>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</si>
  <si>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</si>
  <si>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</si>
  <si>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</si>
  <si>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</si>
  <si>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</si>
  <si>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</si>
  <si>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</si>
  <si>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</si>
  <si>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</si>
  <si>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</si>
  <si>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</si>
  <si>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</si>
  <si>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</si>
  <si>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</si>
  <si>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</si>
  <si>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</si>
  <si>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</si>
  <si>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</si>
  <si>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</si>
  <si>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Примечание: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</si>
  <si>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</si>
  <si>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</si>
  <si>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</si>
  <si>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</si>
  <si>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</si>
  <si>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</si>
  <si>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</si>
  <si>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</si>
  <si>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</si>
  <si>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</si>
  <si>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</si>
  <si>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</si>
  <si>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</si>
  <si>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</si>
  <si>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</si>
  <si>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</si>
  <si>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</si>
  <si>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</si>
  <si>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</si>
  <si>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</si>
  <si>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</si>
  <si>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</si>
  <si>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</si>
  <si>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</si>
  <si>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</si>
  <si>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</si>
  <si>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</si>
  <si>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</si>
  <si>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</si>
  <si>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выпавшего снега и очистка придомовой 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</si>
  <si>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</si>
  <si>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</si>
  <si>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</si>
  <si>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</si>
  <si>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</si>
  <si>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</si>
  <si>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</si>
  <si>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</si>
  <si>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</si>
  <si>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</si>
  <si>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</si>
  <si>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</si>
  <si>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</si>
  <si>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</si>
  <si>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</si>
  <si>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</si>
  <si>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6. Дератизация,</t>
  </si>
  <si>
    <t>дезинсекция</t>
  </si>
  <si>
    <t xml:space="preserve">9. Обслуживание </t>
  </si>
  <si>
    <t>Ежемесячно</t>
  </si>
  <si>
    <t>Круглосуточно</t>
  </si>
  <si>
    <t xml:space="preserve"> закрытие на замки подвальных дверей и т.д.</t>
  </si>
  <si>
    <t xml:space="preserve">гидрантов от снега и льда, сдвигание свеже- </t>
  </si>
  <si>
    <t>территории от снега и льда, очистка</t>
  </si>
  <si>
    <t>1 раз в квартал</t>
  </si>
  <si>
    <t>остаток</t>
  </si>
  <si>
    <t>по мере необходимости</t>
  </si>
  <si>
    <t>перерасход</t>
  </si>
  <si>
    <t>перерасчет</t>
  </si>
  <si>
    <t xml:space="preserve"> лифтов</t>
  </si>
  <si>
    <t>Поступления от размещения</t>
  </si>
  <si>
    <t>оборудования связи</t>
  </si>
  <si>
    <t>Период: май-сентябрь</t>
  </si>
  <si>
    <t>фонтана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</si>
  <si>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</si>
  <si>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</si>
  <si>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</si>
  <si>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</si>
  <si>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</si>
  <si>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</si>
  <si>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</si>
  <si>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</si>
  <si>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Подметание территории</t>
  </si>
  <si>
    <t>(грунт,отмостка,входы в подъезды),</t>
  </si>
  <si>
    <t>дизель-генераторных установок</t>
  </si>
  <si>
    <t>Итого</t>
  </si>
  <si>
    <t>остат</t>
  </si>
  <si>
    <t>Остаток средств от размещения</t>
  </si>
  <si>
    <t>7. Содержание</t>
  </si>
  <si>
    <t>контейнерной площадки</t>
  </si>
  <si>
    <t>8. Обслуживание</t>
  </si>
  <si>
    <t xml:space="preserve">10. Обслуживание </t>
  </si>
  <si>
    <t>11. Обслуживание установки</t>
  </si>
  <si>
    <t>для повышения давления</t>
  </si>
  <si>
    <t>холодного водоснабжения</t>
  </si>
  <si>
    <t>12. Услуги и работы по управлению</t>
  </si>
  <si>
    <t>многоквартирным домом</t>
  </si>
  <si>
    <t>Обращение</t>
  </si>
  <si>
    <t>с ТКО</t>
  </si>
  <si>
    <t>Текущий</t>
  </si>
  <si>
    <t>ремонт</t>
  </si>
  <si>
    <t>п.4=п.1+п.2-п.3;  п.6=п.2-п.5;  п.7=п.3-п.5;  п.8=п.I+п.7</t>
  </si>
  <si>
    <t>мелкий ремонт  окон и дверей;</t>
  </si>
  <si>
    <t>Всего стоимость работ и услуг</t>
  </si>
  <si>
    <t>по содержаниюи управлению МКД</t>
  </si>
  <si>
    <t>1 Механизированная</t>
  </si>
  <si>
    <t>В зимний период</t>
  </si>
  <si>
    <t>уборка придомовой территории</t>
  </si>
  <si>
    <t>с вывозом снега на отвал</t>
  </si>
  <si>
    <t>2. Услуги охранного</t>
  </si>
  <si>
    <t>По договору</t>
  </si>
  <si>
    <t>предприятия</t>
  </si>
  <si>
    <t>со специализированной организацией</t>
  </si>
  <si>
    <t>3. Техническое обслуживание</t>
  </si>
  <si>
    <t>4. Тех.обслуж.</t>
  </si>
  <si>
    <t>видеонаблюдения</t>
  </si>
  <si>
    <t>5. Обслуживание</t>
  </si>
  <si>
    <t>6. Обслуживание</t>
  </si>
  <si>
    <t xml:space="preserve"> газонов и зеленых насаждений</t>
  </si>
  <si>
    <t>Итого стоимость</t>
  </si>
  <si>
    <t>дополнительных услуг</t>
  </si>
  <si>
    <t>Разовый сбор</t>
  </si>
  <si>
    <t>возм."Обслуж.</t>
  </si>
  <si>
    <t>фонт."17г,18г</t>
  </si>
  <si>
    <t xml:space="preserve">конструктивных </t>
  </si>
  <si>
    <t>элементов здания</t>
  </si>
  <si>
    <t>2.Техническое обслуживание</t>
  </si>
  <si>
    <t>многоквартирного дома</t>
  </si>
  <si>
    <t xml:space="preserve">внутридомовых инженерных </t>
  </si>
  <si>
    <t xml:space="preserve">сетей и обслуживание </t>
  </si>
  <si>
    <t>системы электроснабжения</t>
  </si>
  <si>
    <t xml:space="preserve">содержанию помещений </t>
  </si>
  <si>
    <t>общего пользования</t>
  </si>
  <si>
    <t xml:space="preserve">4. Санитарные работы по  </t>
  </si>
  <si>
    <t xml:space="preserve">5. Уборка земельного участка </t>
  </si>
  <si>
    <t xml:space="preserve">входящего в состав общего </t>
  </si>
  <si>
    <t>имущества дома</t>
  </si>
  <si>
    <t xml:space="preserve">общедомовых приборов </t>
  </si>
  <si>
    <t>учета</t>
  </si>
  <si>
    <t>ПЗСД Тек рем</t>
  </si>
  <si>
    <t>ПЗСД Текущий ремонт</t>
  </si>
  <si>
    <t>1 пост стационарный (24 ч)</t>
  </si>
  <si>
    <t>2 пост с функциями территории (24 ч)</t>
  </si>
  <si>
    <t>3 пост с фунциями территории (3 ч)</t>
  </si>
  <si>
    <t>шлагбаума (1 шт), калиток (4 шт)</t>
  </si>
  <si>
    <t>остат с уч. Вып.работ</t>
  </si>
  <si>
    <t>Работы</t>
  </si>
  <si>
    <t>итого</t>
  </si>
  <si>
    <t>нач</t>
  </si>
  <si>
    <t>Ремонт оборудования фонтана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</si>
  <si>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</si>
  <si>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</si>
  <si>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</si>
  <si>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</si>
  <si>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</si>
  <si>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</si>
  <si>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</si>
  <si>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                           о деятельности за отчетный период с 01.01.2024г. по 31.01.2024г.</t>
  </si>
  <si>
    <t>амортизация</t>
  </si>
  <si>
    <t xml:space="preserve">                           о деятельности за отчетный период с 01.02.2024г. по 31.12.2024г.</t>
  </si>
  <si>
    <t>в т ч 1816,21 перерасчет,2103,05амортиз</t>
  </si>
  <si>
    <t>в т ч 95,59 перерасчет, 25236,55 амортиз</t>
  </si>
  <si>
    <t xml:space="preserve">Работы по замене датчика точной остановки </t>
  </si>
  <si>
    <t>грузопассажирского лифта. Подъезд № 1</t>
  </si>
  <si>
    <t xml:space="preserve">Работы по замене поста вызова (1 шт) </t>
  </si>
  <si>
    <t>пассажирского лифта. Подъезд № 1, этаж № 5</t>
  </si>
  <si>
    <t xml:space="preserve">Работы по замене подоконной доски из ПВХ </t>
  </si>
  <si>
    <t>и откосов оконного блока</t>
  </si>
  <si>
    <t xml:space="preserve">Работы по устройству приямка для </t>
  </si>
  <si>
    <t>откачивания воды (2 шт)</t>
  </si>
  <si>
    <t xml:space="preserve">Работы по монтажу пандуса и перилл на существующем </t>
  </si>
  <si>
    <t>лестничном спуске с торца МКД № 92, подъезд № 1</t>
  </si>
  <si>
    <t xml:space="preserve">Приобретение поста вызова лифта для его замены (1 шт). </t>
  </si>
  <si>
    <t>Подъезд № 2, этаж № 1, лифт грузопассажирский.</t>
  </si>
  <si>
    <t xml:space="preserve">Работы по разборке и вывозу обрушенного участка </t>
  </si>
  <si>
    <t xml:space="preserve">кирпичной декоративной стенки, ограждающей </t>
  </si>
  <si>
    <t xml:space="preserve">футбольную площадку с заменой поврежденной </t>
  </si>
  <si>
    <t>тротуарной плитки (6 шт)</t>
  </si>
  <si>
    <t xml:space="preserve">Приобретение и замена металлической входной </t>
  </si>
  <si>
    <t>двери подъезда № 1</t>
  </si>
  <si>
    <t xml:space="preserve">Замена поста вызова грузового лифта </t>
  </si>
  <si>
    <t>ПЗСД 25000 Аренда, 16755,31 Тек рем</t>
  </si>
  <si>
    <t>в подъезде № 1 (Итоговая сумма 41755,31 рублей)</t>
  </si>
  <si>
    <t>в т ч 1816,21 перерасчет,</t>
  </si>
  <si>
    <t xml:space="preserve">95,59 перерасчет, </t>
  </si>
  <si>
    <t>27530,78 амортиз</t>
  </si>
  <si>
    <t>1319,14 перерасчет</t>
  </si>
  <si>
    <t>2294,24 амортиз</t>
  </si>
  <si>
    <t>1319,14 перерасчет, -74,623 перерасход</t>
  </si>
  <si>
    <t>1741,647остаток</t>
  </si>
  <si>
    <t>вып</t>
  </si>
  <si>
    <t>И.о. генерального директора ООО "УК "Светлая Роща"                                        М.В. Кулешова</t>
  </si>
  <si>
    <t xml:space="preserve">         Отчет </t>
  </si>
  <si>
    <t>И.о. генерального директора ООО "УК "Светлая Роща"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</si>
</sst>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19" xfId="0" applyFont="1" applyBorder="1"/>
    <xf numFmtId="0" fontId="4" fillId="0" borderId="28" xfId="0" applyFont="1" applyBorder="1"/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6" xfId="0" applyFont="1" applyBorder="1"/>
    <xf numFmtId="0" fontId="4" fillId="0" borderId="20" xfId="0" applyFont="1" applyBorder="1" applyAlignment="1">
      <alignment horizontal="center"/>
    </xf>
    <xf numFmtId="0" fontId="7" fillId="0" borderId="27" xfId="0" applyFont="1" applyBorder="1"/>
    <xf numFmtId="2" fontId="7" fillId="0" borderId="18" xfId="0" applyNumberFormat="1" applyFont="1" applyBorder="1" applyAlignment="1">
      <alignment horizontal="center"/>
    </xf>
    <xf numFmtId="0" fontId="7" fillId="0" borderId="37" xfId="0" applyFont="1" applyBorder="1"/>
    <xf numFmtId="0" fontId="4" fillId="0" borderId="38" xfId="0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6" fillId="0" borderId="37" xfId="0" applyFont="1" applyBorder="1"/>
    <xf numFmtId="2" fontId="4" fillId="0" borderId="17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27" xfId="0" applyFont="1" applyBorder="1" applyAlignment="1">
      <alignment horizontal="left"/>
    </xf>
    <xf numFmtId="0" fontId="4" fillId="0" borderId="37" xfId="0" applyFont="1" applyBorder="1"/>
    <xf numFmtId="2" fontId="7" fillId="0" borderId="42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0" borderId="28" xfId="0" applyFont="1" applyBorder="1"/>
    <xf numFmtId="0" fontId="4" fillId="0" borderId="38" xfId="0" applyFont="1" applyBorder="1"/>
    <xf numFmtId="0" fontId="4" fillId="0" borderId="21" xfId="0" applyFont="1" applyBorder="1"/>
    <xf numFmtId="0" fontId="7" fillId="0" borderId="45" xfId="0" applyFont="1" applyBorder="1"/>
    <xf numFmtId="0" fontId="4" fillId="0" borderId="47" xfId="0" applyFont="1" applyBorder="1"/>
    <xf numFmtId="0" fontId="4" fillId="0" borderId="48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58" xfId="0" applyFont="1" applyBorder="1"/>
    <xf numFmtId="0" fontId="4" fillId="0" borderId="50" xfId="0" applyFont="1" applyBorder="1" applyAlignment="1">
      <alignment horizontal="center"/>
    </xf>
    <xf numFmtId="0" fontId="4" fillId="0" borderId="50" xfId="0" applyFont="1" applyBorder="1"/>
    <xf numFmtId="0" fontId="4" fillId="0" borderId="5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2" fontId="6" fillId="0" borderId="56" xfId="0" applyNumberFormat="1" applyFont="1" applyFill="1" applyBorder="1" applyAlignment="1">
      <alignment horizontal="right"/>
    </xf>
    <xf numFmtId="2" fontId="6" fillId="0" borderId="34" xfId="0" applyNumberFormat="1" applyFont="1" applyFill="1" applyBorder="1" applyAlignment="1">
      <alignment horizontal="right"/>
    </xf>
    <xf numFmtId="0" fontId="0" fillId="0" borderId="0" xfId="0" applyFill="1"/>
    <xf numFmtId="0" fontId="7" fillId="0" borderId="59" xfId="0" applyFont="1" applyBorder="1"/>
    <xf numFmtId="0" fontId="7" fillId="0" borderId="15" xfId="0" applyFont="1" applyBorder="1"/>
    <xf numFmtId="0" fontId="7" fillId="0" borderId="43" xfId="0" applyFont="1" applyBorder="1"/>
    <xf numFmtId="2" fontId="7" fillId="0" borderId="5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5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55" xfId="0" applyNumberFormat="1" applyFont="1" applyBorder="1" applyAlignment="1">
      <alignment horizontal="center"/>
    </xf>
    <xf numFmtId="2" fontId="7" fillId="0" borderId="5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5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7" fillId="0" borderId="45" xfId="0" applyNumberFormat="1" applyFont="1" applyBorder="1"/>
    <xf numFmtId="2" fontId="7" fillId="0" borderId="46" xfId="0" applyNumberFormat="1" applyFont="1" applyBorder="1"/>
    <xf numFmtId="0" fontId="7" fillId="0" borderId="10" xfId="0" applyFont="1" applyBorder="1"/>
    <xf numFmtId="0" fontId="7" fillId="0" borderId="9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62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34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5" fillId="0" borderId="34" xfId="0" applyNumberFormat="1" applyFont="1" applyFill="1" applyBorder="1" applyAlignment="1"/>
    <xf numFmtId="2" fontId="5" fillId="0" borderId="54" xfId="0" applyNumberFormat="1" applyFont="1" applyFill="1" applyBorder="1" applyAlignment="1"/>
    <xf numFmtId="0" fontId="3" fillId="0" borderId="54" xfId="0" applyFont="1" applyFill="1" applyBorder="1" applyAlignment="1"/>
    <xf numFmtId="0" fontId="5" fillId="0" borderId="54" xfId="0" applyFont="1" applyFill="1" applyBorder="1"/>
    <xf numFmtId="0" fontId="6" fillId="0" borderId="56" xfId="0" applyFont="1" applyFill="1" applyBorder="1" applyAlignment="1"/>
    <xf numFmtId="0" fontId="7" fillId="0" borderId="45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5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167" fontId="7" fillId="0" borderId="66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28" xfId="0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67" fontId="7" fillId="0" borderId="55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37" xfId="0" applyFont="1" applyFill="1" applyBorder="1"/>
    <xf numFmtId="0" fontId="7" fillId="0" borderId="38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167" fontId="7" fillId="0" borderId="51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27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67" fontId="7" fillId="0" borderId="50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45" xfId="0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167" fontId="7" fillId="0" borderId="65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2" fontId="6" fillId="0" borderId="57" xfId="0" applyNumberFormat="1" applyFont="1" applyFill="1" applyBorder="1" applyAlignment="1">
      <alignment horizontal="right"/>
    </xf>
    <xf numFmtId="0" fontId="5" fillId="0" borderId="34" xfId="0" applyFont="1" applyFill="1" applyBorder="1" applyAlignment="1"/>
    <xf numFmtId="0" fontId="3" fillId="0" borderId="34" xfId="0" applyFont="1" applyFill="1" applyBorder="1" applyAlignment="1"/>
    <xf numFmtId="0" fontId="6" fillId="0" borderId="34" xfId="0" applyFont="1" applyFill="1" applyBorder="1" applyAlignment="1"/>
    <xf numFmtId="0" fontId="11" fillId="0" borderId="0" xfId="0" applyFont="1"/>
    <xf numFmtId="0" fontId="10" fillId="0" borderId="0" xfId="0" applyFont="1" applyFill="1"/>
    <xf numFmtId="0" fontId="11" fillId="0" borderId="0" xfId="0" applyFont="1" applyFill="1"/>
    <xf numFmtId="2" fontId="10" fillId="0" borderId="0" xfId="0" applyNumberFormat="1" applyFont="1" applyFill="1"/>
    <xf numFmtId="164" fontId="10" fillId="0" borderId="0" xfId="0" applyNumberFormat="1" applyFont="1" applyFill="1"/>
    <xf numFmtId="164" fontId="11" fillId="0" borderId="0" xfId="0" applyNumberFormat="1" applyFont="1" applyFill="1"/>
    <xf numFmtId="2" fontId="11" fillId="0" borderId="0" xfId="0" applyNumberFormat="1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0" fillId="0" borderId="5" xfId="0" applyFill="1" applyBorder="1"/>
    <xf numFmtId="0" fontId="3" fillId="0" borderId="18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0" xfId="0" applyFont="1" applyFill="1" applyBorder="1"/>
    <xf numFmtId="0" fontId="3" fillId="0" borderId="4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0" fillId="0" borderId="22" xfId="0" applyFill="1" applyBorder="1"/>
    <xf numFmtId="0" fontId="3" fillId="0" borderId="26" xfId="0" applyFont="1" applyFill="1" applyBorder="1"/>
    <xf numFmtId="0" fontId="4" fillId="0" borderId="27" xfId="0" applyFont="1" applyFill="1" applyBorder="1"/>
    <xf numFmtId="0" fontId="4" fillId="0" borderId="19" xfId="0" applyFont="1" applyFill="1" applyBorder="1"/>
    <xf numFmtId="0" fontId="4" fillId="0" borderId="47" xfId="0" applyFont="1" applyFill="1" applyBorder="1"/>
    <xf numFmtId="0" fontId="4" fillId="0" borderId="48" xfId="0" applyFont="1" applyFill="1" applyBorder="1" applyAlignment="1">
      <alignment horizontal="center"/>
    </xf>
    <xf numFmtId="0" fontId="4" fillId="0" borderId="58" xfId="0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49" xfId="0" applyFont="1" applyFill="1" applyBorder="1"/>
    <xf numFmtId="2" fontId="5" fillId="0" borderId="53" xfId="0" applyNumberFormat="1" applyFont="1" applyFill="1" applyBorder="1"/>
    <xf numFmtId="2" fontId="5" fillId="0" borderId="29" xfId="0" applyNumberFormat="1" applyFont="1" applyFill="1" applyBorder="1"/>
    <xf numFmtId="2" fontId="5" fillId="0" borderId="31" xfId="0" applyNumberFormat="1" applyFont="1" applyFill="1" applyBorder="1"/>
    <xf numFmtId="2" fontId="5" fillId="0" borderId="32" xfId="0" applyNumberFormat="1" applyFont="1" applyFill="1" applyBorder="1"/>
    <xf numFmtId="2" fontId="5" fillId="0" borderId="47" xfId="0" applyNumberFormat="1" applyFont="1" applyFill="1" applyBorder="1"/>
    <xf numFmtId="0" fontId="3" fillId="0" borderId="29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30" xfId="0" applyFont="1" applyFill="1" applyBorder="1"/>
    <xf numFmtId="2" fontId="3" fillId="0" borderId="54" xfId="0" applyNumberFormat="1" applyFont="1" applyFill="1" applyBorder="1"/>
    <xf numFmtId="2" fontId="3" fillId="0" borderId="33" xfId="0" applyNumberFormat="1" applyFont="1" applyFill="1" applyBorder="1"/>
    <xf numFmtId="2" fontId="3" fillId="0" borderId="34" xfId="0" applyNumberFormat="1" applyFont="1" applyFill="1" applyBorder="1"/>
    <xf numFmtId="2" fontId="3" fillId="0" borderId="35" xfId="0" applyNumberFormat="1" applyFont="1" applyFill="1" applyBorder="1"/>
    <xf numFmtId="2" fontId="3" fillId="0" borderId="61" xfId="0" applyNumberFormat="1" applyFont="1" applyFill="1" applyBorder="1"/>
    <xf numFmtId="2" fontId="0" fillId="0" borderId="0" xfId="0" applyNumberFormat="1" applyFill="1"/>
    <xf numFmtId="0" fontId="4" fillId="0" borderId="50" xfId="0" applyFont="1" applyFill="1" applyBorder="1"/>
    <xf numFmtId="0" fontId="4" fillId="0" borderId="28" xfId="0" applyFont="1" applyFill="1" applyBorder="1"/>
    <xf numFmtId="0" fontId="4" fillId="0" borderId="36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7" fillId="0" borderId="59" xfId="0" applyFont="1" applyFill="1" applyBorder="1"/>
    <xf numFmtId="2" fontId="7" fillId="0" borderId="14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7" fillId="0" borderId="51" xfId="0" applyNumberFormat="1" applyFont="1" applyFill="1" applyBorder="1" applyAlignment="1">
      <alignment horizontal="center"/>
    </xf>
    <xf numFmtId="0" fontId="3" fillId="0" borderId="5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2" fontId="4" fillId="0" borderId="50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7" fillId="0" borderId="27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0" fontId="3" fillId="0" borderId="61" xfId="0" applyFont="1" applyFill="1" applyBorder="1"/>
    <xf numFmtId="0" fontId="7" fillId="0" borderId="15" xfId="0" applyFont="1" applyFill="1" applyBorder="1"/>
    <xf numFmtId="0" fontId="4" fillId="0" borderId="38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8" fillId="0" borderId="30" xfId="0" applyFont="1" applyFill="1" applyBorder="1"/>
    <xf numFmtId="0" fontId="5" fillId="0" borderId="30" xfId="0" applyFont="1" applyFill="1" applyBorder="1"/>
    <xf numFmtId="2" fontId="5" fillId="0" borderId="54" xfId="0" applyNumberFormat="1" applyFont="1" applyFill="1" applyBorder="1"/>
    <xf numFmtId="2" fontId="9" fillId="0" borderId="33" xfId="0" applyNumberFormat="1" applyFont="1" applyFill="1" applyBorder="1"/>
    <xf numFmtId="2" fontId="9" fillId="0" borderId="34" xfId="0" applyNumberFormat="1" applyFont="1" applyFill="1" applyBorder="1"/>
    <xf numFmtId="2" fontId="9" fillId="0" borderId="35" xfId="0" applyNumberFormat="1" applyFont="1" applyFill="1" applyBorder="1"/>
    <xf numFmtId="2" fontId="9" fillId="0" borderId="61" xfId="0" applyNumberFormat="1" applyFont="1" applyFill="1" applyBorder="1"/>
    <xf numFmtId="0" fontId="5" fillId="0" borderId="51" xfId="0" applyFont="1" applyFill="1" applyBorder="1"/>
    <xf numFmtId="2" fontId="3" fillId="0" borderId="15" xfId="0" applyNumberFormat="1" applyFont="1" applyFill="1" applyBorder="1"/>
    <xf numFmtId="2" fontId="3" fillId="0" borderId="60" xfId="0" applyNumberFormat="1" applyFont="1" applyFill="1" applyBorder="1"/>
    <xf numFmtId="0" fontId="6" fillId="0" borderId="15" xfId="0" applyFont="1" applyFill="1" applyBorder="1"/>
    <xf numFmtId="0" fontId="3" fillId="0" borderId="60" xfId="0" applyFont="1" applyFill="1" applyBorder="1"/>
    <xf numFmtId="164" fontId="3" fillId="0" borderId="61" xfId="0" applyNumberFormat="1" applyFont="1" applyFill="1" applyBorder="1"/>
    <xf numFmtId="0" fontId="6" fillId="0" borderId="6" xfId="0" applyFont="1" applyFill="1" applyBorder="1"/>
    <xf numFmtId="0" fontId="6" fillId="0" borderId="54" xfId="0" applyFont="1" applyFill="1" applyBorder="1"/>
    <xf numFmtId="2" fontId="4" fillId="0" borderId="2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55" xfId="0" applyNumberFormat="1" applyFont="1" applyFill="1" applyBorder="1" applyAlignment="1">
      <alignment horizontal="center"/>
    </xf>
    <xf numFmtId="0" fontId="7" fillId="0" borderId="37" xfId="0" applyFont="1" applyFill="1" applyBorder="1"/>
    <xf numFmtId="0" fontId="4" fillId="0" borderId="38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50" xfId="0" applyNumberFormat="1" applyFont="1" applyFill="1" applyBorder="1" applyAlignment="1">
      <alignment horizontal="center"/>
    </xf>
    <xf numFmtId="0" fontId="7" fillId="0" borderId="30" xfId="0" applyFont="1" applyFill="1" applyBorder="1"/>
    <xf numFmtId="0" fontId="4" fillId="0" borderId="36" xfId="0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0" borderId="34" xfId="0" applyFont="1" applyFill="1" applyBorder="1"/>
    <xf numFmtId="0" fontId="3" fillId="0" borderId="6" xfId="0" applyFont="1" applyFill="1" applyBorder="1"/>
    <xf numFmtId="0" fontId="7" fillId="0" borderId="43" xfId="0" applyFont="1" applyFill="1" applyBorder="1"/>
    <xf numFmtId="0" fontId="3" fillId="0" borderId="39" xfId="0" applyFont="1" applyFill="1" applyBorder="1"/>
    <xf numFmtId="0" fontId="3" fillId="0" borderId="40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41" xfId="0" applyFont="1" applyFill="1" applyBorder="1"/>
    <xf numFmtId="0" fontId="3" fillId="0" borderId="63" xfId="0" applyFont="1" applyFill="1" applyBorder="1"/>
    <xf numFmtId="2" fontId="3" fillId="0" borderId="39" xfId="0" applyNumberFormat="1" applyFont="1" applyFill="1" applyBorder="1"/>
    <xf numFmtId="2" fontId="3" fillId="0" borderId="40" xfId="0" applyNumberFormat="1" applyFont="1" applyFill="1" applyBorder="1"/>
    <xf numFmtId="2" fontId="3" fillId="0" borderId="41" xfId="0" applyNumberFormat="1" applyFont="1" applyFill="1" applyBorder="1"/>
    <xf numFmtId="0" fontId="0" fillId="0" borderId="0" xfId="0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2" fontId="4" fillId="0" borderId="5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3" fillId="0" borderId="0" xfId="0" applyNumberFormat="1" applyFont="1" applyFill="1" applyBorder="1"/>
    <xf numFmtId="0" fontId="6" fillId="0" borderId="27" xfId="0" applyFont="1" applyFill="1" applyBorder="1" applyAlignment="1">
      <alignment horizontal="left"/>
    </xf>
    <xf numFmtId="0" fontId="4" fillId="0" borderId="37" xfId="0" applyFont="1" applyFill="1" applyBorder="1"/>
    <xf numFmtId="0" fontId="7" fillId="0" borderId="28" xfId="0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166" fontId="11" fillId="0" borderId="0" xfId="0" applyNumberFormat="1" applyFont="1" applyFill="1"/>
    <xf numFmtId="49" fontId="11" fillId="0" borderId="0" xfId="0" applyNumberFormat="1" applyFont="1" applyFill="1"/>
    <xf numFmtId="0" fontId="4" fillId="0" borderId="38" xfId="0" applyFont="1" applyFill="1" applyBorder="1"/>
    <xf numFmtId="0" fontId="7" fillId="0" borderId="45" xfId="0" applyFont="1" applyFill="1" applyBorder="1"/>
    <xf numFmtId="0" fontId="4" fillId="0" borderId="21" xfId="0" applyFont="1" applyFill="1" applyBorder="1"/>
    <xf numFmtId="2" fontId="7" fillId="0" borderId="45" xfId="0" applyNumberFormat="1" applyFont="1" applyFill="1" applyBorder="1"/>
    <xf numFmtId="2" fontId="7" fillId="0" borderId="46" xfId="0" applyNumberFormat="1" applyFont="1" applyFill="1" applyBorder="1"/>
    <xf numFmtId="0" fontId="7" fillId="0" borderId="10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62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167" fontId="7" fillId="0" borderId="5" xfId="0" applyNumberFormat="1" applyFont="1" applyFill="1" applyBorder="1" applyAlignment="1">
      <alignment horizontal="center"/>
    </xf>
    <xf numFmtId="0" fontId="7" fillId="0" borderId="0" xfId="0" applyFont="1" applyFill="1" applyBorder="1"/>
    <xf numFmtId="167" fontId="7" fillId="0" borderId="0" xfId="0" applyNumberFormat="1" applyFont="1" applyFill="1" applyBorder="1" applyAlignment="1">
      <alignment horizontal="center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9"/>
  <sheetViews>
    <sheetView topLeftCell="A89" workbookViewId="0">
      <selection activeCell="D34" sqref="D33:D34"/>
    </sheetView>
  </sheetViews>
  <sheetFormatPr defaultColWidth="11.5703125" defaultRowHeight="15" x14ac:dyDescent="0.25"/>
  <cols>
    <col min="1" max="1" width="36.42578125" customWidth="1"/>
    <col min="2" max="2" width="42.85546875" customWidth="1"/>
    <col min="3" max="3" width="13.140625" bestFit="1" customWidth="1"/>
    <col min="4" max="4" width="11.28515625" customWidth="1"/>
    <col min="5" max="5" width="12.7109375" customWidth="1"/>
    <col min="6" max="6" width="12.140625" customWidth="1"/>
    <col min="7" max="7" width="11.7109375" customWidth="1"/>
    <col min="8" max="8" width="11.42578125" customWidth="1"/>
    <col min="9" max="9" width="13.7109375" style="152" customWidth="1"/>
    <col min="10" max="11" width="11.5703125" style="152"/>
    <col min="213" max="213" width="22.140625" customWidth="1"/>
    <col min="214" max="214" width="42.85546875" customWidth="1"/>
    <col min="216" max="216" width="11.28515625" customWidth="1"/>
    <col min="217" max="217" width="12.7109375" customWidth="1"/>
    <col min="218" max="218" width="12.140625" customWidth="1"/>
    <col min="219" max="219" width="11.7109375" customWidth="1"/>
    <col min="220" max="220" width="11.42578125" customWidth="1"/>
    <col min="221" max="221" width="12.7109375" customWidth="1"/>
    <col min="222" max="222" width="4.140625" customWidth="1"/>
    <col min="223" max="223" width="33.42578125" customWidth="1"/>
    <col min="224" max="224" width="12.5703125" customWidth="1"/>
    <col min="225" max="225" width="12.28515625" customWidth="1"/>
    <col min="226" max="226" width="10.140625" customWidth="1"/>
    <col min="227" max="227" width="10.5703125" customWidth="1"/>
    <col min="228" max="228" width="10.7109375" customWidth="1"/>
    <col min="230" max="230" width="11.7109375" customWidth="1"/>
    <col min="469" max="469" width="22.140625" customWidth="1"/>
    <col min="470" max="470" width="42.85546875" customWidth="1"/>
    <col min="472" max="472" width="11.28515625" customWidth="1"/>
    <col min="473" max="473" width="12.7109375" customWidth="1"/>
    <col min="474" max="474" width="12.140625" customWidth="1"/>
    <col min="475" max="475" width="11.7109375" customWidth="1"/>
    <col min="476" max="476" width="11.42578125" customWidth="1"/>
    <col min="477" max="477" width="12.7109375" customWidth="1"/>
    <col min="478" max="478" width="4.140625" customWidth="1"/>
    <col min="479" max="479" width="33.42578125" customWidth="1"/>
    <col min="480" max="480" width="12.5703125" customWidth="1"/>
    <col min="481" max="481" width="12.28515625" customWidth="1"/>
    <col min="482" max="482" width="10.140625" customWidth="1"/>
    <col min="483" max="483" width="10.5703125" customWidth="1"/>
    <col min="484" max="484" width="10.7109375" customWidth="1"/>
    <col min="486" max="486" width="11.7109375" customWidth="1"/>
    <col min="725" max="725" width="22.140625" customWidth="1"/>
    <col min="726" max="726" width="42.85546875" customWidth="1"/>
    <col min="728" max="728" width="11.28515625" customWidth="1"/>
    <col min="729" max="729" width="12.7109375" customWidth="1"/>
    <col min="730" max="730" width="12.140625" customWidth="1"/>
    <col min="731" max="731" width="11.7109375" customWidth="1"/>
    <col min="732" max="732" width="11.42578125" customWidth="1"/>
    <col min="733" max="733" width="12.7109375" customWidth="1"/>
    <col min="734" max="734" width="4.140625" customWidth="1"/>
    <col min="735" max="735" width="33.42578125" customWidth="1"/>
    <col min="736" max="736" width="12.5703125" customWidth="1"/>
    <col min="737" max="737" width="12.28515625" customWidth="1"/>
    <col min="738" max="738" width="10.140625" customWidth="1"/>
    <col min="739" max="739" width="10.5703125" customWidth="1"/>
    <col min="740" max="740" width="10.7109375" customWidth="1"/>
    <col min="742" max="742" width="11.7109375" customWidth="1"/>
    <col min="981" max="981" width="22.140625" customWidth="1"/>
    <col min="982" max="982" width="42.85546875" customWidth="1"/>
    <col min="984" max="984" width="11.28515625" customWidth="1"/>
    <col min="985" max="985" width="12.7109375" customWidth="1"/>
    <col min="986" max="986" width="12.140625" customWidth="1"/>
    <col min="987" max="987" width="11.7109375" customWidth="1"/>
    <col min="988" max="988" width="11.42578125" customWidth="1"/>
    <col min="989" max="989" width="12.7109375" customWidth="1"/>
    <col min="990" max="990" width="4.140625" customWidth="1"/>
    <col min="991" max="991" width="33.42578125" customWidth="1"/>
    <col min="992" max="992" width="12.5703125" customWidth="1"/>
    <col min="993" max="993" width="12.28515625" customWidth="1"/>
    <col min="994" max="994" width="10.140625" customWidth="1"/>
    <col min="995" max="995" width="10.5703125" customWidth="1"/>
    <col min="996" max="996" width="10.7109375" customWidth="1"/>
    <col min="998" max="998" width="11.7109375" customWidth="1"/>
    <col min="1237" max="1237" width="22.140625" customWidth="1"/>
    <col min="1238" max="1238" width="42.85546875" customWidth="1"/>
    <col min="1240" max="1240" width="11.28515625" customWidth="1"/>
    <col min="1241" max="1241" width="12.7109375" customWidth="1"/>
    <col min="1242" max="1242" width="12.140625" customWidth="1"/>
    <col min="1243" max="1243" width="11.7109375" customWidth="1"/>
    <col min="1244" max="1244" width="11.42578125" customWidth="1"/>
    <col min="1245" max="1245" width="12.7109375" customWidth="1"/>
    <col min="1246" max="1246" width="4.140625" customWidth="1"/>
    <col min="1247" max="1247" width="33.42578125" customWidth="1"/>
    <col min="1248" max="1248" width="12.5703125" customWidth="1"/>
    <col min="1249" max="1249" width="12.28515625" customWidth="1"/>
    <col min="1250" max="1250" width="10.140625" customWidth="1"/>
    <col min="1251" max="1251" width="10.5703125" customWidth="1"/>
    <col min="1252" max="1252" width="10.7109375" customWidth="1"/>
    <col min="1254" max="1254" width="11.7109375" customWidth="1"/>
    <col min="1493" max="1493" width="22.140625" customWidth="1"/>
    <col min="1494" max="1494" width="42.85546875" customWidth="1"/>
    <col min="1496" max="1496" width="11.28515625" customWidth="1"/>
    <col min="1497" max="1497" width="12.7109375" customWidth="1"/>
    <col min="1498" max="1498" width="12.140625" customWidth="1"/>
    <col min="1499" max="1499" width="11.7109375" customWidth="1"/>
    <col min="1500" max="1500" width="11.42578125" customWidth="1"/>
    <col min="1501" max="1501" width="12.7109375" customWidth="1"/>
    <col min="1502" max="1502" width="4.140625" customWidth="1"/>
    <col min="1503" max="1503" width="33.42578125" customWidth="1"/>
    <col min="1504" max="1504" width="12.5703125" customWidth="1"/>
    <col min="1505" max="1505" width="12.28515625" customWidth="1"/>
    <col min="1506" max="1506" width="10.140625" customWidth="1"/>
    <col min="1507" max="1507" width="10.5703125" customWidth="1"/>
    <col min="1508" max="1508" width="10.7109375" customWidth="1"/>
    <col min="1510" max="1510" width="11.7109375" customWidth="1"/>
    <col min="1749" max="1749" width="22.140625" customWidth="1"/>
    <col min="1750" max="1750" width="42.85546875" customWidth="1"/>
    <col min="1752" max="1752" width="11.28515625" customWidth="1"/>
    <col min="1753" max="1753" width="12.7109375" customWidth="1"/>
    <col min="1754" max="1754" width="12.140625" customWidth="1"/>
    <col min="1755" max="1755" width="11.7109375" customWidth="1"/>
    <col min="1756" max="1756" width="11.42578125" customWidth="1"/>
    <col min="1757" max="1757" width="12.7109375" customWidth="1"/>
    <col min="1758" max="1758" width="4.140625" customWidth="1"/>
    <col min="1759" max="1759" width="33.42578125" customWidth="1"/>
    <col min="1760" max="1760" width="12.5703125" customWidth="1"/>
    <col min="1761" max="1761" width="12.28515625" customWidth="1"/>
    <col min="1762" max="1762" width="10.140625" customWidth="1"/>
    <col min="1763" max="1763" width="10.5703125" customWidth="1"/>
    <col min="1764" max="1764" width="10.7109375" customWidth="1"/>
    <col min="1766" max="1766" width="11.7109375" customWidth="1"/>
    <col min="2005" max="2005" width="22.140625" customWidth="1"/>
    <col min="2006" max="2006" width="42.85546875" customWidth="1"/>
    <col min="2008" max="2008" width="11.28515625" customWidth="1"/>
    <col min="2009" max="2009" width="12.7109375" customWidth="1"/>
    <col min="2010" max="2010" width="12.140625" customWidth="1"/>
    <col min="2011" max="2011" width="11.7109375" customWidth="1"/>
    <col min="2012" max="2012" width="11.42578125" customWidth="1"/>
    <col min="2013" max="2013" width="12.7109375" customWidth="1"/>
    <col min="2014" max="2014" width="4.140625" customWidth="1"/>
    <col min="2015" max="2015" width="33.42578125" customWidth="1"/>
    <col min="2016" max="2016" width="12.5703125" customWidth="1"/>
    <col min="2017" max="2017" width="12.28515625" customWidth="1"/>
    <col min="2018" max="2018" width="10.140625" customWidth="1"/>
    <col min="2019" max="2019" width="10.5703125" customWidth="1"/>
    <col min="2020" max="2020" width="10.7109375" customWidth="1"/>
    <col min="2022" max="2022" width="11.7109375" customWidth="1"/>
    <col min="2261" max="2261" width="22.140625" customWidth="1"/>
    <col min="2262" max="2262" width="42.85546875" customWidth="1"/>
    <col min="2264" max="2264" width="11.28515625" customWidth="1"/>
    <col min="2265" max="2265" width="12.7109375" customWidth="1"/>
    <col min="2266" max="2266" width="12.140625" customWidth="1"/>
    <col min="2267" max="2267" width="11.7109375" customWidth="1"/>
    <col min="2268" max="2268" width="11.42578125" customWidth="1"/>
    <col min="2269" max="2269" width="12.7109375" customWidth="1"/>
    <col min="2270" max="2270" width="4.140625" customWidth="1"/>
    <col min="2271" max="2271" width="33.42578125" customWidth="1"/>
    <col min="2272" max="2272" width="12.5703125" customWidth="1"/>
    <col min="2273" max="2273" width="12.28515625" customWidth="1"/>
    <col min="2274" max="2274" width="10.140625" customWidth="1"/>
    <col min="2275" max="2275" width="10.5703125" customWidth="1"/>
    <col min="2276" max="2276" width="10.7109375" customWidth="1"/>
    <col min="2278" max="2278" width="11.7109375" customWidth="1"/>
    <col min="2517" max="2517" width="22.140625" customWidth="1"/>
    <col min="2518" max="2518" width="42.85546875" customWidth="1"/>
    <col min="2520" max="2520" width="11.28515625" customWidth="1"/>
    <col min="2521" max="2521" width="12.7109375" customWidth="1"/>
    <col min="2522" max="2522" width="12.140625" customWidth="1"/>
    <col min="2523" max="2523" width="11.7109375" customWidth="1"/>
    <col min="2524" max="2524" width="11.42578125" customWidth="1"/>
    <col min="2525" max="2525" width="12.7109375" customWidth="1"/>
    <col min="2526" max="2526" width="4.140625" customWidth="1"/>
    <col min="2527" max="2527" width="33.42578125" customWidth="1"/>
    <col min="2528" max="2528" width="12.5703125" customWidth="1"/>
    <col min="2529" max="2529" width="12.28515625" customWidth="1"/>
    <col min="2530" max="2530" width="10.140625" customWidth="1"/>
    <col min="2531" max="2531" width="10.5703125" customWidth="1"/>
    <col min="2532" max="2532" width="10.7109375" customWidth="1"/>
    <col min="2534" max="2534" width="11.7109375" customWidth="1"/>
    <col min="2773" max="2773" width="22.140625" customWidth="1"/>
    <col min="2774" max="2774" width="42.85546875" customWidth="1"/>
    <col min="2776" max="2776" width="11.28515625" customWidth="1"/>
    <col min="2777" max="2777" width="12.7109375" customWidth="1"/>
    <col min="2778" max="2778" width="12.140625" customWidth="1"/>
    <col min="2779" max="2779" width="11.7109375" customWidth="1"/>
    <col min="2780" max="2780" width="11.42578125" customWidth="1"/>
    <col min="2781" max="2781" width="12.7109375" customWidth="1"/>
    <col min="2782" max="2782" width="4.140625" customWidth="1"/>
    <col min="2783" max="2783" width="33.42578125" customWidth="1"/>
    <col min="2784" max="2784" width="12.5703125" customWidth="1"/>
    <col min="2785" max="2785" width="12.28515625" customWidth="1"/>
    <col min="2786" max="2786" width="10.140625" customWidth="1"/>
    <col min="2787" max="2787" width="10.5703125" customWidth="1"/>
    <col min="2788" max="2788" width="10.7109375" customWidth="1"/>
    <col min="2790" max="2790" width="11.7109375" customWidth="1"/>
    <col min="3029" max="3029" width="22.140625" customWidth="1"/>
    <col min="3030" max="3030" width="42.85546875" customWidth="1"/>
    <col min="3032" max="3032" width="11.28515625" customWidth="1"/>
    <col min="3033" max="3033" width="12.7109375" customWidth="1"/>
    <col min="3034" max="3034" width="12.140625" customWidth="1"/>
    <col min="3035" max="3035" width="11.7109375" customWidth="1"/>
    <col min="3036" max="3036" width="11.42578125" customWidth="1"/>
    <col min="3037" max="3037" width="12.7109375" customWidth="1"/>
    <col min="3038" max="3038" width="4.140625" customWidth="1"/>
    <col min="3039" max="3039" width="33.42578125" customWidth="1"/>
    <col min="3040" max="3040" width="12.5703125" customWidth="1"/>
    <col min="3041" max="3041" width="12.28515625" customWidth="1"/>
    <col min="3042" max="3042" width="10.140625" customWidth="1"/>
    <col min="3043" max="3043" width="10.5703125" customWidth="1"/>
    <col min="3044" max="3044" width="10.7109375" customWidth="1"/>
    <col min="3046" max="3046" width="11.7109375" customWidth="1"/>
    <col min="3285" max="3285" width="22.140625" customWidth="1"/>
    <col min="3286" max="3286" width="42.85546875" customWidth="1"/>
    <col min="3288" max="3288" width="11.28515625" customWidth="1"/>
    <col min="3289" max="3289" width="12.7109375" customWidth="1"/>
    <col min="3290" max="3290" width="12.140625" customWidth="1"/>
    <col min="3291" max="3291" width="11.7109375" customWidth="1"/>
    <col min="3292" max="3292" width="11.42578125" customWidth="1"/>
    <col min="3293" max="3293" width="12.7109375" customWidth="1"/>
    <col min="3294" max="3294" width="4.140625" customWidth="1"/>
    <col min="3295" max="3295" width="33.42578125" customWidth="1"/>
    <col min="3296" max="3296" width="12.5703125" customWidth="1"/>
    <col min="3297" max="3297" width="12.28515625" customWidth="1"/>
    <col min="3298" max="3298" width="10.140625" customWidth="1"/>
    <col min="3299" max="3299" width="10.5703125" customWidth="1"/>
    <col min="3300" max="3300" width="10.7109375" customWidth="1"/>
    <col min="3302" max="3302" width="11.7109375" customWidth="1"/>
    <col min="3541" max="3541" width="22.140625" customWidth="1"/>
    <col min="3542" max="3542" width="42.85546875" customWidth="1"/>
    <col min="3544" max="3544" width="11.28515625" customWidth="1"/>
    <col min="3545" max="3545" width="12.7109375" customWidth="1"/>
    <col min="3546" max="3546" width="12.140625" customWidth="1"/>
    <col min="3547" max="3547" width="11.7109375" customWidth="1"/>
    <col min="3548" max="3548" width="11.42578125" customWidth="1"/>
    <col min="3549" max="3549" width="12.7109375" customWidth="1"/>
    <col min="3550" max="3550" width="4.140625" customWidth="1"/>
    <col min="3551" max="3551" width="33.42578125" customWidth="1"/>
    <col min="3552" max="3552" width="12.5703125" customWidth="1"/>
    <col min="3553" max="3553" width="12.28515625" customWidth="1"/>
    <col min="3554" max="3554" width="10.140625" customWidth="1"/>
    <col min="3555" max="3555" width="10.5703125" customWidth="1"/>
    <col min="3556" max="3556" width="10.7109375" customWidth="1"/>
    <col min="3558" max="3558" width="11.7109375" customWidth="1"/>
    <col min="3797" max="3797" width="22.140625" customWidth="1"/>
    <col min="3798" max="3798" width="42.85546875" customWidth="1"/>
    <col min="3800" max="3800" width="11.28515625" customWidth="1"/>
    <col min="3801" max="3801" width="12.7109375" customWidth="1"/>
    <col min="3802" max="3802" width="12.140625" customWidth="1"/>
    <col min="3803" max="3803" width="11.7109375" customWidth="1"/>
    <col min="3804" max="3804" width="11.42578125" customWidth="1"/>
    <col min="3805" max="3805" width="12.7109375" customWidth="1"/>
    <col min="3806" max="3806" width="4.140625" customWidth="1"/>
    <col min="3807" max="3807" width="33.42578125" customWidth="1"/>
    <col min="3808" max="3808" width="12.5703125" customWidth="1"/>
    <col min="3809" max="3809" width="12.28515625" customWidth="1"/>
    <col min="3810" max="3810" width="10.140625" customWidth="1"/>
    <col min="3811" max="3811" width="10.5703125" customWidth="1"/>
    <col min="3812" max="3812" width="10.7109375" customWidth="1"/>
    <col min="3814" max="3814" width="11.7109375" customWidth="1"/>
    <col min="4053" max="4053" width="22.140625" customWidth="1"/>
    <col min="4054" max="4054" width="42.85546875" customWidth="1"/>
    <col min="4056" max="4056" width="11.28515625" customWidth="1"/>
    <col min="4057" max="4057" width="12.7109375" customWidth="1"/>
    <col min="4058" max="4058" width="12.140625" customWidth="1"/>
    <col min="4059" max="4059" width="11.7109375" customWidth="1"/>
    <col min="4060" max="4060" width="11.42578125" customWidth="1"/>
    <col min="4061" max="4061" width="12.7109375" customWidth="1"/>
    <col min="4062" max="4062" width="4.140625" customWidth="1"/>
    <col min="4063" max="4063" width="33.42578125" customWidth="1"/>
    <col min="4064" max="4064" width="12.5703125" customWidth="1"/>
    <col min="4065" max="4065" width="12.28515625" customWidth="1"/>
    <col min="4066" max="4066" width="10.140625" customWidth="1"/>
    <col min="4067" max="4067" width="10.5703125" customWidth="1"/>
    <col min="4068" max="4068" width="10.7109375" customWidth="1"/>
    <col min="4070" max="4070" width="11.7109375" customWidth="1"/>
    <col min="4309" max="4309" width="22.140625" customWidth="1"/>
    <col min="4310" max="4310" width="42.85546875" customWidth="1"/>
    <col min="4312" max="4312" width="11.28515625" customWidth="1"/>
    <col min="4313" max="4313" width="12.7109375" customWidth="1"/>
    <col min="4314" max="4314" width="12.140625" customWidth="1"/>
    <col min="4315" max="4315" width="11.7109375" customWidth="1"/>
    <col min="4316" max="4316" width="11.42578125" customWidth="1"/>
    <col min="4317" max="4317" width="12.7109375" customWidth="1"/>
    <col min="4318" max="4318" width="4.140625" customWidth="1"/>
    <col min="4319" max="4319" width="33.42578125" customWidth="1"/>
    <col min="4320" max="4320" width="12.5703125" customWidth="1"/>
    <col min="4321" max="4321" width="12.28515625" customWidth="1"/>
    <col min="4322" max="4322" width="10.140625" customWidth="1"/>
    <col min="4323" max="4323" width="10.5703125" customWidth="1"/>
    <col min="4324" max="4324" width="10.7109375" customWidth="1"/>
    <col min="4326" max="4326" width="11.7109375" customWidth="1"/>
    <col min="4565" max="4565" width="22.140625" customWidth="1"/>
    <col min="4566" max="4566" width="42.85546875" customWidth="1"/>
    <col min="4568" max="4568" width="11.28515625" customWidth="1"/>
    <col min="4569" max="4569" width="12.7109375" customWidth="1"/>
    <col min="4570" max="4570" width="12.140625" customWidth="1"/>
    <col min="4571" max="4571" width="11.7109375" customWidth="1"/>
    <col min="4572" max="4572" width="11.42578125" customWidth="1"/>
    <col min="4573" max="4573" width="12.7109375" customWidth="1"/>
    <col min="4574" max="4574" width="4.140625" customWidth="1"/>
    <col min="4575" max="4575" width="33.42578125" customWidth="1"/>
    <col min="4576" max="4576" width="12.5703125" customWidth="1"/>
    <col min="4577" max="4577" width="12.28515625" customWidth="1"/>
    <col min="4578" max="4578" width="10.140625" customWidth="1"/>
    <col min="4579" max="4579" width="10.5703125" customWidth="1"/>
    <col min="4580" max="4580" width="10.7109375" customWidth="1"/>
    <col min="4582" max="4582" width="11.7109375" customWidth="1"/>
    <col min="4821" max="4821" width="22.140625" customWidth="1"/>
    <col min="4822" max="4822" width="42.85546875" customWidth="1"/>
    <col min="4824" max="4824" width="11.28515625" customWidth="1"/>
    <col min="4825" max="4825" width="12.7109375" customWidth="1"/>
    <col min="4826" max="4826" width="12.140625" customWidth="1"/>
    <col min="4827" max="4827" width="11.7109375" customWidth="1"/>
    <col min="4828" max="4828" width="11.42578125" customWidth="1"/>
    <col min="4829" max="4829" width="12.7109375" customWidth="1"/>
    <col min="4830" max="4830" width="4.140625" customWidth="1"/>
    <col min="4831" max="4831" width="33.42578125" customWidth="1"/>
    <col min="4832" max="4832" width="12.5703125" customWidth="1"/>
    <col min="4833" max="4833" width="12.28515625" customWidth="1"/>
    <col min="4834" max="4834" width="10.140625" customWidth="1"/>
    <col min="4835" max="4835" width="10.5703125" customWidth="1"/>
    <col min="4836" max="4836" width="10.7109375" customWidth="1"/>
    <col min="4838" max="4838" width="11.7109375" customWidth="1"/>
    <col min="5077" max="5077" width="22.140625" customWidth="1"/>
    <col min="5078" max="5078" width="42.85546875" customWidth="1"/>
    <col min="5080" max="5080" width="11.28515625" customWidth="1"/>
    <col min="5081" max="5081" width="12.7109375" customWidth="1"/>
    <col min="5082" max="5082" width="12.140625" customWidth="1"/>
    <col min="5083" max="5083" width="11.7109375" customWidth="1"/>
    <col min="5084" max="5084" width="11.42578125" customWidth="1"/>
    <col min="5085" max="5085" width="12.7109375" customWidth="1"/>
    <col min="5086" max="5086" width="4.140625" customWidth="1"/>
    <col min="5087" max="5087" width="33.42578125" customWidth="1"/>
    <col min="5088" max="5088" width="12.5703125" customWidth="1"/>
    <col min="5089" max="5089" width="12.28515625" customWidth="1"/>
    <col min="5090" max="5090" width="10.140625" customWidth="1"/>
    <col min="5091" max="5091" width="10.5703125" customWidth="1"/>
    <col min="5092" max="5092" width="10.7109375" customWidth="1"/>
    <col min="5094" max="5094" width="11.7109375" customWidth="1"/>
    <col min="5333" max="5333" width="22.140625" customWidth="1"/>
    <col min="5334" max="5334" width="42.85546875" customWidth="1"/>
    <col min="5336" max="5336" width="11.28515625" customWidth="1"/>
    <col min="5337" max="5337" width="12.7109375" customWidth="1"/>
    <col min="5338" max="5338" width="12.140625" customWidth="1"/>
    <col min="5339" max="5339" width="11.7109375" customWidth="1"/>
    <col min="5340" max="5340" width="11.42578125" customWidth="1"/>
    <col min="5341" max="5341" width="12.7109375" customWidth="1"/>
    <col min="5342" max="5342" width="4.140625" customWidth="1"/>
    <col min="5343" max="5343" width="33.42578125" customWidth="1"/>
    <col min="5344" max="5344" width="12.5703125" customWidth="1"/>
    <col min="5345" max="5345" width="12.28515625" customWidth="1"/>
    <col min="5346" max="5346" width="10.140625" customWidth="1"/>
    <col min="5347" max="5347" width="10.5703125" customWidth="1"/>
    <col min="5348" max="5348" width="10.7109375" customWidth="1"/>
    <col min="5350" max="5350" width="11.7109375" customWidth="1"/>
    <col min="5589" max="5589" width="22.140625" customWidth="1"/>
    <col min="5590" max="5590" width="42.85546875" customWidth="1"/>
    <col min="5592" max="5592" width="11.28515625" customWidth="1"/>
    <col min="5593" max="5593" width="12.7109375" customWidth="1"/>
    <col min="5594" max="5594" width="12.140625" customWidth="1"/>
    <col min="5595" max="5595" width="11.7109375" customWidth="1"/>
    <col min="5596" max="5596" width="11.42578125" customWidth="1"/>
    <col min="5597" max="5597" width="12.7109375" customWidth="1"/>
    <col min="5598" max="5598" width="4.140625" customWidth="1"/>
    <col min="5599" max="5599" width="33.42578125" customWidth="1"/>
    <col min="5600" max="5600" width="12.5703125" customWidth="1"/>
    <col min="5601" max="5601" width="12.28515625" customWidth="1"/>
    <col min="5602" max="5602" width="10.140625" customWidth="1"/>
    <col min="5603" max="5603" width="10.5703125" customWidth="1"/>
    <col min="5604" max="5604" width="10.7109375" customWidth="1"/>
    <col min="5606" max="5606" width="11.7109375" customWidth="1"/>
    <col min="5845" max="5845" width="22.140625" customWidth="1"/>
    <col min="5846" max="5846" width="42.85546875" customWidth="1"/>
    <col min="5848" max="5848" width="11.28515625" customWidth="1"/>
    <col min="5849" max="5849" width="12.7109375" customWidth="1"/>
    <col min="5850" max="5850" width="12.140625" customWidth="1"/>
    <col min="5851" max="5851" width="11.7109375" customWidth="1"/>
    <col min="5852" max="5852" width="11.42578125" customWidth="1"/>
    <col min="5853" max="5853" width="12.7109375" customWidth="1"/>
    <col min="5854" max="5854" width="4.140625" customWidth="1"/>
    <col min="5855" max="5855" width="33.42578125" customWidth="1"/>
    <col min="5856" max="5856" width="12.5703125" customWidth="1"/>
    <col min="5857" max="5857" width="12.28515625" customWidth="1"/>
    <col min="5858" max="5858" width="10.140625" customWidth="1"/>
    <col min="5859" max="5859" width="10.5703125" customWidth="1"/>
    <col min="5860" max="5860" width="10.7109375" customWidth="1"/>
    <col min="5862" max="5862" width="11.7109375" customWidth="1"/>
    <col min="6101" max="6101" width="22.140625" customWidth="1"/>
    <col min="6102" max="6102" width="42.85546875" customWidth="1"/>
    <col min="6104" max="6104" width="11.28515625" customWidth="1"/>
    <col min="6105" max="6105" width="12.7109375" customWidth="1"/>
    <col min="6106" max="6106" width="12.140625" customWidth="1"/>
    <col min="6107" max="6107" width="11.7109375" customWidth="1"/>
    <col min="6108" max="6108" width="11.42578125" customWidth="1"/>
    <col min="6109" max="6109" width="12.7109375" customWidth="1"/>
    <col min="6110" max="6110" width="4.140625" customWidth="1"/>
    <col min="6111" max="6111" width="33.42578125" customWidth="1"/>
    <col min="6112" max="6112" width="12.5703125" customWidth="1"/>
    <col min="6113" max="6113" width="12.28515625" customWidth="1"/>
    <col min="6114" max="6114" width="10.140625" customWidth="1"/>
    <col min="6115" max="6115" width="10.5703125" customWidth="1"/>
    <col min="6116" max="6116" width="10.7109375" customWidth="1"/>
    <col min="6118" max="6118" width="11.7109375" customWidth="1"/>
    <col min="6357" max="6357" width="22.140625" customWidth="1"/>
    <col min="6358" max="6358" width="42.85546875" customWidth="1"/>
    <col min="6360" max="6360" width="11.28515625" customWidth="1"/>
    <col min="6361" max="6361" width="12.7109375" customWidth="1"/>
    <col min="6362" max="6362" width="12.140625" customWidth="1"/>
    <col min="6363" max="6363" width="11.7109375" customWidth="1"/>
    <col min="6364" max="6364" width="11.42578125" customWidth="1"/>
    <col min="6365" max="6365" width="12.7109375" customWidth="1"/>
    <col min="6366" max="6366" width="4.140625" customWidth="1"/>
    <col min="6367" max="6367" width="33.42578125" customWidth="1"/>
    <col min="6368" max="6368" width="12.5703125" customWidth="1"/>
    <col min="6369" max="6369" width="12.28515625" customWidth="1"/>
    <col min="6370" max="6370" width="10.140625" customWidth="1"/>
    <col min="6371" max="6371" width="10.5703125" customWidth="1"/>
    <col min="6372" max="6372" width="10.7109375" customWidth="1"/>
    <col min="6374" max="6374" width="11.7109375" customWidth="1"/>
    <col min="6613" max="6613" width="22.140625" customWidth="1"/>
    <col min="6614" max="6614" width="42.85546875" customWidth="1"/>
    <col min="6616" max="6616" width="11.28515625" customWidth="1"/>
    <col min="6617" max="6617" width="12.7109375" customWidth="1"/>
    <col min="6618" max="6618" width="12.140625" customWidth="1"/>
    <col min="6619" max="6619" width="11.7109375" customWidth="1"/>
    <col min="6620" max="6620" width="11.42578125" customWidth="1"/>
    <col min="6621" max="6621" width="12.7109375" customWidth="1"/>
    <col min="6622" max="6622" width="4.140625" customWidth="1"/>
    <col min="6623" max="6623" width="33.42578125" customWidth="1"/>
    <col min="6624" max="6624" width="12.5703125" customWidth="1"/>
    <col min="6625" max="6625" width="12.28515625" customWidth="1"/>
    <col min="6626" max="6626" width="10.140625" customWidth="1"/>
    <col min="6627" max="6627" width="10.5703125" customWidth="1"/>
    <col min="6628" max="6628" width="10.7109375" customWidth="1"/>
    <col min="6630" max="6630" width="11.7109375" customWidth="1"/>
    <col min="6869" max="6869" width="22.140625" customWidth="1"/>
    <col min="6870" max="6870" width="42.85546875" customWidth="1"/>
    <col min="6872" max="6872" width="11.28515625" customWidth="1"/>
    <col min="6873" max="6873" width="12.7109375" customWidth="1"/>
    <col min="6874" max="6874" width="12.140625" customWidth="1"/>
    <col min="6875" max="6875" width="11.7109375" customWidth="1"/>
    <col min="6876" max="6876" width="11.42578125" customWidth="1"/>
    <col min="6877" max="6877" width="12.7109375" customWidth="1"/>
    <col min="6878" max="6878" width="4.140625" customWidth="1"/>
    <col min="6879" max="6879" width="33.42578125" customWidth="1"/>
    <col min="6880" max="6880" width="12.5703125" customWidth="1"/>
    <col min="6881" max="6881" width="12.28515625" customWidth="1"/>
    <col min="6882" max="6882" width="10.140625" customWidth="1"/>
    <col min="6883" max="6883" width="10.5703125" customWidth="1"/>
    <col min="6884" max="6884" width="10.7109375" customWidth="1"/>
    <col min="6886" max="6886" width="11.7109375" customWidth="1"/>
    <col min="7125" max="7125" width="22.140625" customWidth="1"/>
    <col min="7126" max="7126" width="42.85546875" customWidth="1"/>
    <col min="7128" max="7128" width="11.28515625" customWidth="1"/>
    <col min="7129" max="7129" width="12.7109375" customWidth="1"/>
    <col min="7130" max="7130" width="12.140625" customWidth="1"/>
    <col min="7131" max="7131" width="11.7109375" customWidth="1"/>
    <col min="7132" max="7132" width="11.42578125" customWidth="1"/>
    <col min="7133" max="7133" width="12.7109375" customWidth="1"/>
    <col min="7134" max="7134" width="4.140625" customWidth="1"/>
    <col min="7135" max="7135" width="33.42578125" customWidth="1"/>
    <col min="7136" max="7136" width="12.5703125" customWidth="1"/>
    <col min="7137" max="7137" width="12.28515625" customWidth="1"/>
    <col min="7138" max="7138" width="10.140625" customWidth="1"/>
    <col min="7139" max="7139" width="10.5703125" customWidth="1"/>
    <col min="7140" max="7140" width="10.7109375" customWidth="1"/>
    <col min="7142" max="7142" width="11.7109375" customWidth="1"/>
    <col min="7381" max="7381" width="22.140625" customWidth="1"/>
    <col min="7382" max="7382" width="42.85546875" customWidth="1"/>
    <col min="7384" max="7384" width="11.28515625" customWidth="1"/>
    <col min="7385" max="7385" width="12.7109375" customWidth="1"/>
    <col min="7386" max="7386" width="12.140625" customWidth="1"/>
    <col min="7387" max="7387" width="11.7109375" customWidth="1"/>
    <col min="7388" max="7388" width="11.42578125" customWidth="1"/>
    <col min="7389" max="7389" width="12.7109375" customWidth="1"/>
    <col min="7390" max="7390" width="4.140625" customWidth="1"/>
    <col min="7391" max="7391" width="33.42578125" customWidth="1"/>
    <col min="7392" max="7392" width="12.5703125" customWidth="1"/>
    <col min="7393" max="7393" width="12.28515625" customWidth="1"/>
    <col min="7394" max="7394" width="10.140625" customWidth="1"/>
    <col min="7395" max="7395" width="10.5703125" customWidth="1"/>
    <col min="7396" max="7396" width="10.7109375" customWidth="1"/>
    <col min="7398" max="7398" width="11.7109375" customWidth="1"/>
    <col min="7637" max="7637" width="22.140625" customWidth="1"/>
    <col min="7638" max="7638" width="42.85546875" customWidth="1"/>
    <col min="7640" max="7640" width="11.28515625" customWidth="1"/>
    <col min="7641" max="7641" width="12.7109375" customWidth="1"/>
    <col min="7642" max="7642" width="12.140625" customWidth="1"/>
    <col min="7643" max="7643" width="11.7109375" customWidth="1"/>
    <col min="7644" max="7644" width="11.42578125" customWidth="1"/>
    <col min="7645" max="7645" width="12.7109375" customWidth="1"/>
    <col min="7646" max="7646" width="4.140625" customWidth="1"/>
    <col min="7647" max="7647" width="33.42578125" customWidth="1"/>
    <col min="7648" max="7648" width="12.5703125" customWidth="1"/>
    <col min="7649" max="7649" width="12.28515625" customWidth="1"/>
    <col min="7650" max="7650" width="10.140625" customWidth="1"/>
    <col min="7651" max="7651" width="10.5703125" customWidth="1"/>
    <col min="7652" max="7652" width="10.7109375" customWidth="1"/>
    <col min="7654" max="7654" width="11.7109375" customWidth="1"/>
    <col min="7893" max="7893" width="22.140625" customWidth="1"/>
    <col min="7894" max="7894" width="42.85546875" customWidth="1"/>
    <col min="7896" max="7896" width="11.28515625" customWidth="1"/>
    <col min="7897" max="7897" width="12.7109375" customWidth="1"/>
    <col min="7898" max="7898" width="12.140625" customWidth="1"/>
    <col min="7899" max="7899" width="11.7109375" customWidth="1"/>
    <col min="7900" max="7900" width="11.42578125" customWidth="1"/>
    <col min="7901" max="7901" width="12.7109375" customWidth="1"/>
    <col min="7902" max="7902" width="4.140625" customWidth="1"/>
    <col min="7903" max="7903" width="33.42578125" customWidth="1"/>
    <col min="7904" max="7904" width="12.5703125" customWidth="1"/>
    <col min="7905" max="7905" width="12.28515625" customWidth="1"/>
    <col min="7906" max="7906" width="10.140625" customWidth="1"/>
    <col min="7907" max="7907" width="10.5703125" customWidth="1"/>
    <col min="7908" max="7908" width="10.7109375" customWidth="1"/>
    <col min="7910" max="7910" width="11.7109375" customWidth="1"/>
    <col min="8149" max="8149" width="22.140625" customWidth="1"/>
    <col min="8150" max="8150" width="42.85546875" customWidth="1"/>
    <col min="8152" max="8152" width="11.28515625" customWidth="1"/>
    <col min="8153" max="8153" width="12.7109375" customWidth="1"/>
    <col min="8154" max="8154" width="12.140625" customWidth="1"/>
    <col min="8155" max="8155" width="11.7109375" customWidth="1"/>
    <col min="8156" max="8156" width="11.42578125" customWidth="1"/>
    <col min="8157" max="8157" width="12.7109375" customWidth="1"/>
    <col min="8158" max="8158" width="4.140625" customWidth="1"/>
    <col min="8159" max="8159" width="33.42578125" customWidth="1"/>
    <col min="8160" max="8160" width="12.5703125" customWidth="1"/>
    <col min="8161" max="8161" width="12.28515625" customWidth="1"/>
    <col min="8162" max="8162" width="10.140625" customWidth="1"/>
    <col min="8163" max="8163" width="10.5703125" customWidth="1"/>
    <col min="8164" max="8164" width="10.7109375" customWidth="1"/>
    <col min="8166" max="8166" width="11.7109375" customWidth="1"/>
    <col min="8405" max="8405" width="22.140625" customWidth="1"/>
    <col min="8406" max="8406" width="42.85546875" customWidth="1"/>
    <col min="8408" max="8408" width="11.28515625" customWidth="1"/>
    <col min="8409" max="8409" width="12.7109375" customWidth="1"/>
    <col min="8410" max="8410" width="12.140625" customWidth="1"/>
    <col min="8411" max="8411" width="11.7109375" customWidth="1"/>
    <col min="8412" max="8412" width="11.42578125" customWidth="1"/>
    <col min="8413" max="8413" width="12.7109375" customWidth="1"/>
    <col min="8414" max="8414" width="4.140625" customWidth="1"/>
    <col min="8415" max="8415" width="33.42578125" customWidth="1"/>
    <col min="8416" max="8416" width="12.5703125" customWidth="1"/>
    <col min="8417" max="8417" width="12.28515625" customWidth="1"/>
    <col min="8418" max="8418" width="10.140625" customWidth="1"/>
    <col min="8419" max="8419" width="10.5703125" customWidth="1"/>
    <col min="8420" max="8420" width="10.7109375" customWidth="1"/>
    <col min="8422" max="8422" width="11.7109375" customWidth="1"/>
    <col min="8661" max="8661" width="22.140625" customWidth="1"/>
    <col min="8662" max="8662" width="42.85546875" customWidth="1"/>
    <col min="8664" max="8664" width="11.28515625" customWidth="1"/>
    <col min="8665" max="8665" width="12.7109375" customWidth="1"/>
    <col min="8666" max="8666" width="12.140625" customWidth="1"/>
    <col min="8667" max="8667" width="11.7109375" customWidth="1"/>
    <col min="8668" max="8668" width="11.42578125" customWidth="1"/>
    <col min="8669" max="8669" width="12.7109375" customWidth="1"/>
    <col min="8670" max="8670" width="4.140625" customWidth="1"/>
    <col min="8671" max="8671" width="33.42578125" customWidth="1"/>
    <col min="8672" max="8672" width="12.5703125" customWidth="1"/>
    <col min="8673" max="8673" width="12.28515625" customWidth="1"/>
    <col min="8674" max="8674" width="10.140625" customWidth="1"/>
    <col min="8675" max="8675" width="10.5703125" customWidth="1"/>
    <col min="8676" max="8676" width="10.7109375" customWidth="1"/>
    <col min="8678" max="8678" width="11.7109375" customWidth="1"/>
    <col min="8917" max="8917" width="22.140625" customWidth="1"/>
    <col min="8918" max="8918" width="42.85546875" customWidth="1"/>
    <col min="8920" max="8920" width="11.28515625" customWidth="1"/>
    <col min="8921" max="8921" width="12.7109375" customWidth="1"/>
    <col min="8922" max="8922" width="12.140625" customWidth="1"/>
    <col min="8923" max="8923" width="11.7109375" customWidth="1"/>
    <col min="8924" max="8924" width="11.42578125" customWidth="1"/>
    <col min="8925" max="8925" width="12.7109375" customWidth="1"/>
    <col min="8926" max="8926" width="4.140625" customWidth="1"/>
    <col min="8927" max="8927" width="33.42578125" customWidth="1"/>
    <col min="8928" max="8928" width="12.5703125" customWidth="1"/>
    <col min="8929" max="8929" width="12.28515625" customWidth="1"/>
    <col min="8930" max="8930" width="10.140625" customWidth="1"/>
    <col min="8931" max="8931" width="10.5703125" customWidth="1"/>
    <col min="8932" max="8932" width="10.7109375" customWidth="1"/>
    <col min="8934" max="8934" width="11.7109375" customWidth="1"/>
    <col min="9173" max="9173" width="22.140625" customWidth="1"/>
    <col min="9174" max="9174" width="42.85546875" customWidth="1"/>
    <col min="9176" max="9176" width="11.28515625" customWidth="1"/>
    <col min="9177" max="9177" width="12.7109375" customWidth="1"/>
    <col min="9178" max="9178" width="12.140625" customWidth="1"/>
    <col min="9179" max="9179" width="11.7109375" customWidth="1"/>
    <col min="9180" max="9180" width="11.42578125" customWidth="1"/>
    <col min="9181" max="9181" width="12.7109375" customWidth="1"/>
    <col min="9182" max="9182" width="4.140625" customWidth="1"/>
    <col min="9183" max="9183" width="33.42578125" customWidth="1"/>
    <col min="9184" max="9184" width="12.5703125" customWidth="1"/>
    <col min="9185" max="9185" width="12.28515625" customWidth="1"/>
    <col min="9186" max="9186" width="10.140625" customWidth="1"/>
    <col min="9187" max="9187" width="10.5703125" customWidth="1"/>
    <col min="9188" max="9188" width="10.7109375" customWidth="1"/>
    <col min="9190" max="9190" width="11.7109375" customWidth="1"/>
    <col min="9429" max="9429" width="22.140625" customWidth="1"/>
    <col min="9430" max="9430" width="42.85546875" customWidth="1"/>
    <col min="9432" max="9432" width="11.28515625" customWidth="1"/>
    <col min="9433" max="9433" width="12.7109375" customWidth="1"/>
    <col min="9434" max="9434" width="12.140625" customWidth="1"/>
    <col min="9435" max="9435" width="11.7109375" customWidth="1"/>
    <col min="9436" max="9436" width="11.42578125" customWidth="1"/>
    <col min="9437" max="9437" width="12.7109375" customWidth="1"/>
    <col min="9438" max="9438" width="4.140625" customWidth="1"/>
    <col min="9439" max="9439" width="33.42578125" customWidth="1"/>
    <col min="9440" max="9440" width="12.5703125" customWidth="1"/>
    <col min="9441" max="9441" width="12.28515625" customWidth="1"/>
    <col min="9442" max="9442" width="10.140625" customWidth="1"/>
    <col min="9443" max="9443" width="10.5703125" customWidth="1"/>
    <col min="9444" max="9444" width="10.7109375" customWidth="1"/>
    <col min="9446" max="9446" width="11.7109375" customWidth="1"/>
    <col min="9685" max="9685" width="22.140625" customWidth="1"/>
    <col min="9686" max="9686" width="42.85546875" customWidth="1"/>
    <col min="9688" max="9688" width="11.28515625" customWidth="1"/>
    <col min="9689" max="9689" width="12.7109375" customWidth="1"/>
    <col min="9690" max="9690" width="12.140625" customWidth="1"/>
    <col min="9691" max="9691" width="11.7109375" customWidth="1"/>
    <col min="9692" max="9692" width="11.42578125" customWidth="1"/>
    <col min="9693" max="9693" width="12.7109375" customWidth="1"/>
    <col min="9694" max="9694" width="4.140625" customWidth="1"/>
    <col min="9695" max="9695" width="33.42578125" customWidth="1"/>
    <col min="9696" max="9696" width="12.5703125" customWidth="1"/>
    <col min="9697" max="9697" width="12.28515625" customWidth="1"/>
    <col min="9698" max="9698" width="10.140625" customWidth="1"/>
    <col min="9699" max="9699" width="10.5703125" customWidth="1"/>
    <col min="9700" max="9700" width="10.7109375" customWidth="1"/>
    <col min="9702" max="9702" width="11.7109375" customWidth="1"/>
    <col min="9941" max="9941" width="22.140625" customWidth="1"/>
    <col min="9942" max="9942" width="42.85546875" customWidth="1"/>
    <col min="9944" max="9944" width="11.28515625" customWidth="1"/>
    <col min="9945" max="9945" width="12.7109375" customWidth="1"/>
    <col min="9946" max="9946" width="12.140625" customWidth="1"/>
    <col min="9947" max="9947" width="11.7109375" customWidth="1"/>
    <col min="9948" max="9948" width="11.42578125" customWidth="1"/>
    <col min="9949" max="9949" width="12.7109375" customWidth="1"/>
    <col min="9950" max="9950" width="4.140625" customWidth="1"/>
    <col min="9951" max="9951" width="33.42578125" customWidth="1"/>
    <col min="9952" max="9952" width="12.5703125" customWidth="1"/>
    <col min="9953" max="9953" width="12.28515625" customWidth="1"/>
    <col min="9954" max="9954" width="10.140625" customWidth="1"/>
    <col min="9955" max="9955" width="10.5703125" customWidth="1"/>
    <col min="9956" max="9956" width="10.7109375" customWidth="1"/>
    <col min="9958" max="9958" width="11.7109375" customWidth="1"/>
    <col min="10197" max="10197" width="22.140625" customWidth="1"/>
    <col min="10198" max="10198" width="42.85546875" customWidth="1"/>
    <col min="10200" max="10200" width="11.28515625" customWidth="1"/>
    <col min="10201" max="10201" width="12.7109375" customWidth="1"/>
    <col min="10202" max="10202" width="12.140625" customWidth="1"/>
    <col min="10203" max="10203" width="11.7109375" customWidth="1"/>
    <col min="10204" max="10204" width="11.42578125" customWidth="1"/>
    <col min="10205" max="10205" width="12.7109375" customWidth="1"/>
    <col min="10206" max="10206" width="4.140625" customWidth="1"/>
    <col min="10207" max="10207" width="33.42578125" customWidth="1"/>
    <col min="10208" max="10208" width="12.5703125" customWidth="1"/>
    <col min="10209" max="10209" width="12.28515625" customWidth="1"/>
    <col min="10210" max="10210" width="10.140625" customWidth="1"/>
    <col min="10211" max="10211" width="10.5703125" customWidth="1"/>
    <col min="10212" max="10212" width="10.7109375" customWidth="1"/>
    <col min="10214" max="10214" width="11.7109375" customWidth="1"/>
    <col min="10453" max="10453" width="22.140625" customWidth="1"/>
    <col min="10454" max="10454" width="42.85546875" customWidth="1"/>
    <col min="10456" max="10456" width="11.28515625" customWidth="1"/>
    <col min="10457" max="10457" width="12.7109375" customWidth="1"/>
    <col min="10458" max="10458" width="12.140625" customWidth="1"/>
    <col min="10459" max="10459" width="11.7109375" customWidth="1"/>
    <col min="10460" max="10460" width="11.42578125" customWidth="1"/>
    <col min="10461" max="10461" width="12.7109375" customWidth="1"/>
    <col min="10462" max="10462" width="4.140625" customWidth="1"/>
    <col min="10463" max="10463" width="33.42578125" customWidth="1"/>
    <col min="10464" max="10464" width="12.5703125" customWidth="1"/>
    <col min="10465" max="10465" width="12.28515625" customWidth="1"/>
    <col min="10466" max="10466" width="10.140625" customWidth="1"/>
    <col min="10467" max="10467" width="10.5703125" customWidth="1"/>
    <col min="10468" max="10468" width="10.7109375" customWidth="1"/>
    <col min="10470" max="10470" width="11.7109375" customWidth="1"/>
    <col min="10709" max="10709" width="22.140625" customWidth="1"/>
    <col min="10710" max="10710" width="42.85546875" customWidth="1"/>
    <col min="10712" max="10712" width="11.28515625" customWidth="1"/>
    <col min="10713" max="10713" width="12.7109375" customWidth="1"/>
    <col min="10714" max="10714" width="12.140625" customWidth="1"/>
    <col min="10715" max="10715" width="11.7109375" customWidth="1"/>
    <col min="10716" max="10716" width="11.42578125" customWidth="1"/>
    <col min="10717" max="10717" width="12.7109375" customWidth="1"/>
    <col min="10718" max="10718" width="4.140625" customWidth="1"/>
    <col min="10719" max="10719" width="33.42578125" customWidth="1"/>
    <col min="10720" max="10720" width="12.5703125" customWidth="1"/>
    <col min="10721" max="10721" width="12.28515625" customWidth="1"/>
    <col min="10722" max="10722" width="10.140625" customWidth="1"/>
    <col min="10723" max="10723" width="10.5703125" customWidth="1"/>
    <col min="10724" max="10724" width="10.7109375" customWidth="1"/>
    <col min="10726" max="10726" width="11.7109375" customWidth="1"/>
    <col min="10965" max="10965" width="22.140625" customWidth="1"/>
    <col min="10966" max="10966" width="42.85546875" customWidth="1"/>
    <col min="10968" max="10968" width="11.28515625" customWidth="1"/>
    <col min="10969" max="10969" width="12.7109375" customWidth="1"/>
    <col min="10970" max="10970" width="12.140625" customWidth="1"/>
    <col min="10971" max="10971" width="11.7109375" customWidth="1"/>
    <col min="10972" max="10972" width="11.42578125" customWidth="1"/>
    <col min="10973" max="10973" width="12.7109375" customWidth="1"/>
    <col min="10974" max="10974" width="4.140625" customWidth="1"/>
    <col min="10975" max="10975" width="33.42578125" customWidth="1"/>
    <col min="10976" max="10976" width="12.5703125" customWidth="1"/>
    <col min="10977" max="10977" width="12.28515625" customWidth="1"/>
    <col min="10978" max="10978" width="10.140625" customWidth="1"/>
    <col min="10979" max="10979" width="10.5703125" customWidth="1"/>
    <col min="10980" max="10980" width="10.7109375" customWidth="1"/>
    <col min="10982" max="10982" width="11.7109375" customWidth="1"/>
    <col min="11221" max="11221" width="22.140625" customWidth="1"/>
    <col min="11222" max="11222" width="42.85546875" customWidth="1"/>
    <col min="11224" max="11224" width="11.28515625" customWidth="1"/>
    <col min="11225" max="11225" width="12.7109375" customWidth="1"/>
    <col min="11226" max="11226" width="12.140625" customWidth="1"/>
    <col min="11227" max="11227" width="11.7109375" customWidth="1"/>
    <col min="11228" max="11228" width="11.42578125" customWidth="1"/>
    <col min="11229" max="11229" width="12.7109375" customWidth="1"/>
    <col min="11230" max="11230" width="4.140625" customWidth="1"/>
    <col min="11231" max="11231" width="33.42578125" customWidth="1"/>
    <col min="11232" max="11232" width="12.5703125" customWidth="1"/>
    <col min="11233" max="11233" width="12.28515625" customWidth="1"/>
    <col min="11234" max="11234" width="10.140625" customWidth="1"/>
    <col min="11235" max="11235" width="10.5703125" customWidth="1"/>
    <col min="11236" max="11236" width="10.7109375" customWidth="1"/>
    <col min="11238" max="11238" width="11.7109375" customWidth="1"/>
    <col min="11477" max="11477" width="22.140625" customWidth="1"/>
    <col min="11478" max="11478" width="42.85546875" customWidth="1"/>
    <col min="11480" max="11480" width="11.28515625" customWidth="1"/>
    <col min="11481" max="11481" width="12.7109375" customWidth="1"/>
    <col min="11482" max="11482" width="12.140625" customWidth="1"/>
    <col min="11483" max="11483" width="11.7109375" customWidth="1"/>
    <col min="11484" max="11484" width="11.42578125" customWidth="1"/>
    <col min="11485" max="11485" width="12.7109375" customWidth="1"/>
    <col min="11486" max="11486" width="4.140625" customWidth="1"/>
    <col min="11487" max="11487" width="33.42578125" customWidth="1"/>
    <col min="11488" max="11488" width="12.5703125" customWidth="1"/>
    <col min="11489" max="11489" width="12.28515625" customWidth="1"/>
    <col min="11490" max="11490" width="10.140625" customWidth="1"/>
    <col min="11491" max="11491" width="10.5703125" customWidth="1"/>
    <col min="11492" max="11492" width="10.7109375" customWidth="1"/>
    <col min="11494" max="11494" width="11.7109375" customWidth="1"/>
    <col min="11733" max="11733" width="22.140625" customWidth="1"/>
    <col min="11734" max="11734" width="42.85546875" customWidth="1"/>
    <col min="11736" max="11736" width="11.28515625" customWidth="1"/>
    <col min="11737" max="11737" width="12.7109375" customWidth="1"/>
    <col min="11738" max="11738" width="12.140625" customWidth="1"/>
    <col min="11739" max="11739" width="11.7109375" customWidth="1"/>
    <col min="11740" max="11740" width="11.42578125" customWidth="1"/>
    <col min="11741" max="11741" width="12.7109375" customWidth="1"/>
    <col min="11742" max="11742" width="4.140625" customWidth="1"/>
    <col min="11743" max="11743" width="33.42578125" customWidth="1"/>
    <col min="11744" max="11744" width="12.5703125" customWidth="1"/>
    <col min="11745" max="11745" width="12.28515625" customWidth="1"/>
    <col min="11746" max="11746" width="10.140625" customWidth="1"/>
    <col min="11747" max="11747" width="10.5703125" customWidth="1"/>
    <col min="11748" max="11748" width="10.7109375" customWidth="1"/>
    <col min="11750" max="11750" width="11.7109375" customWidth="1"/>
    <col min="11989" max="11989" width="22.140625" customWidth="1"/>
    <col min="11990" max="11990" width="42.85546875" customWidth="1"/>
    <col min="11992" max="11992" width="11.28515625" customWidth="1"/>
    <col min="11993" max="11993" width="12.7109375" customWidth="1"/>
    <col min="11994" max="11994" width="12.140625" customWidth="1"/>
    <col min="11995" max="11995" width="11.7109375" customWidth="1"/>
    <col min="11996" max="11996" width="11.42578125" customWidth="1"/>
    <col min="11997" max="11997" width="12.7109375" customWidth="1"/>
    <col min="11998" max="11998" width="4.140625" customWidth="1"/>
    <col min="11999" max="11999" width="33.42578125" customWidth="1"/>
    <col min="12000" max="12000" width="12.5703125" customWidth="1"/>
    <col min="12001" max="12001" width="12.28515625" customWidth="1"/>
    <col min="12002" max="12002" width="10.140625" customWidth="1"/>
    <col min="12003" max="12003" width="10.5703125" customWidth="1"/>
    <col min="12004" max="12004" width="10.7109375" customWidth="1"/>
    <col min="12006" max="12006" width="11.7109375" customWidth="1"/>
    <col min="12245" max="12245" width="22.140625" customWidth="1"/>
    <col min="12246" max="12246" width="42.85546875" customWidth="1"/>
    <col min="12248" max="12248" width="11.28515625" customWidth="1"/>
    <col min="12249" max="12249" width="12.7109375" customWidth="1"/>
    <col min="12250" max="12250" width="12.140625" customWidth="1"/>
    <col min="12251" max="12251" width="11.7109375" customWidth="1"/>
    <col min="12252" max="12252" width="11.42578125" customWidth="1"/>
    <col min="12253" max="12253" width="12.7109375" customWidth="1"/>
    <col min="12254" max="12254" width="4.140625" customWidth="1"/>
    <col min="12255" max="12255" width="33.42578125" customWidth="1"/>
    <col min="12256" max="12256" width="12.5703125" customWidth="1"/>
    <col min="12257" max="12257" width="12.28515625" customWidth="1"/>
    <col min="12258" max="12258" width="10.140625" customWidth="1"/>
    <col min="12259" max="12259" width="10.5703125" customWidth="1"/>
    <col min="12260" max="12260" width="10.7109375" customWidth="1"/>
    <col min="12262" max="12262" width="11.7109375" customWidth="1"/>
    <col min="12501" max="12501" width="22.140625" customWidth="1"/>
    <col min="12502" max="12502" width="42.85546875" customWidth="1"/>
    <col min="12504" max="12504" width="11.28515625" customWidth="1"/>
    <col min="12505" max="12505" width="12.7109375" customWidth="1"/>
    <col min="12506" max="12506" width="12.140625" customWidth="1"/>
    <col min="12507" max="12507" width="11.7109375" customWidth="1"/>
    <col min="12508" max="12508" width="11.42578125" customWidth="1"/>
    <col min="12509" max="12509" width="12.7109375" customWidth="1"/>
    <col min="12510" max="12510" width="4.140625" customWidth="1"/>
    <col min="12511" max="12511" width="33.42578125" customWidth="1"/>
    <col min="12512" max="12512" width="12.5703125" customWidth="1"/>
    <col min="12513" max="12513" width="12.28515625" customWidth="1"/>
    <col min="12514" max="12514" width="10.140625" customWidth="1"/>
    <col min="12515" max="12515" width="10.5703125" customWidth="1"/>
    <col min="12516" max="12516" width="10.7109375" customWidth="1"/>
    <col min="12518" max="12518" width="11.7109375" customWidth="1"/>
    <col min="12757" max="12757" width="22.140625" customWidth="1"/>
    <col min="12758" max="12758" width="42.85546875" customWidth="1"/>
    <col min="12760" max="12760" width="11.28515625" customWidth="1"/>
    <col min="12761" max="12761" width="12.7109375" customWidth="1"/>
    <col min="12762" max="12762" width="12.140625" customWidth="1"/>
    <col min="12763" max="12763" width="11.7109375" customWidth="1"/>
    <col min="12764" max="12764" width="11.42578125" customWidth="1"/>
    <col min="12765" max="12765" width="12.7109375" customWidth="1"/>
    <col min="12766" max="12766" width="4.140625" customWidth="1"/>
    <col min="12767" max="12767" width="33.42578125" customWidth="1"/>
    <col min="12768" max="12768" width="12.5703125" customWidth="1"/>
    <col min="12769" max="12769" width="12.28515625" customWidth="1"/>
    <col min="12770" max="12770" width="10.140625" customWidth="1"/>
    <col min="12771" max="12771" width="10.5703125" customWidth="1"/>
    <col min="12772" max="12772" width="10.7109375" customWidth="1"/>
    <col min="12774" max="12774" width="11.7109375" customWidth="1"/>
    <col min="13013" max="13013" width="22.140625" customWidth="1"/>
    <col min="13014" max="13014" width="42.85546875" customWidth="1"/>
    <col min="13016" max="13016" width="11.28515625" customWidth="1"/>
    <col min="13017" max="13017" width="12.7109375" customWidth="1"/>
    <col min="13018" max="13018" width="12.140625" customWidth="1"/>
    <col min="13019" max="13019" width="11.7109375" customWidth="1"/>
    <col min="13020" max="13020" width="11.42578125" customWidth="1"/>
    <col min="13021" max="13021" width="12.7109375" customWidth="1"/>
    <col min="13022" max="13022" width="4.140625" customWidth="1"/>
    <col min="13023" max="13023" width="33.42578125" customWidth="1"/>
    <col min="13024" max="13024" width="12.5703125" customWidth="1"/>
    <col min="13025" max="13025" width="12.28515625" customWidth="1"/>
    <col min="13026" max="13026" width="10.140625" customWidth="1"/>
    <col min="13027" max="13027" width="10.5703125" customWidth="1"/>
    <col min="13028" max="13028" width="10.7109375" customWidth="1"/>
    <col min="13030" max="13030" width="11.7109375" customWidth="1"/>
    <col min="13269" max="13269" width="22.140625" customWidth="1"/>
    <col min="13270" max="13270" width="42.85546875" customWidth="1"/>
    <col min="13272" max="13272" width="11.28515625" customWidth="1"/>
    <col min="13273" max="13273" width="12.7109375" customWidth="1"/>
    <col min="13274" max="13274" width="12.140625" customWidth="1"/>
    <col min="13275" max="13275" width="11.7109375" customWidth="1"/>
    <col min="13276" max="13276" width="11.42578125" customWidth="1"/>
    <col min="13277" max="13277" width="12.7109375" customWidth="1"/>
    <col min="13278" max="13278" width="4.140625" customWidth="1"/>
    <col min="13279" max="13279" width="33.42578125" customWidth="1"/>
    <col min="13280" max="13280" width="12.5703125" customWidth="1"/>
    <col min="13281" max="13281" width="12.28515625" customWidth="1"/>
    <col min="13282" max="13282" width="10.140625" customWidth="1"/>
    <col min="13283" max="13283" width="10.5703125" customWidth="1"/>
    <col min="13284" max="13284" width="10.7109375" customWidth="1"/>
    <col min="13286" max="13286" width="11.7109375" customWidth="1"/>
    <col min="13525" max="13525" width="22.140625" customWidth="1"/>
    <col min="13526" max="13526" width="42.85546875" customWidth="1"/>
    <col min="13528" max="13528" width="11.28515625" customWidth="1"/>
    <col min="13529" max="13529" width="12.7109375" customWidth="1"/>
    <col min="13530" max="13530" width="12.140625" customWidth="1"/>
    <col min="13531" max="13531" width="11.7109375" customWidth="1"/>
    <col min="13532" max="13532" width="11.42578125" customWidth="1"/>
    <col min="13533" max="13533" width="12.7109375" customWidth="1"/>
    <col min="13534" max="13534" width="4.140625" customWidth="1"/>
    <col min="13535" max="13535" width="33.42578125" customWidth="1"/>
    <col min="13536" max="13536" width="12.5703125" customWidth="1"/>
    <col min="13537" max="13537" width="12.28515625" customWidth="1"/>
    <col min="13538" max="13538" width="10.140625" customWidth="1"/>
    <col min="13539" max="13539" width="10.5703125" customWidth="1"/>
    <col min="13540" max="13540" width="10.7109375" customWidth="1"/>
    <col min="13542" max="13542" width="11.7109375" customWidth="1"/>
    <col min="13781" max="13781" width="22.140625" customWidth="1"/>
    <col min="13782" max="13782" width="42.85546875" customWidth="1"/>
    <col min="13784" max="13784" width="11.28515625" customWidth="1"/>
    <col min="13785" max="13785" width="12.7109375" customWidth="1"/>
    <col min="13786" max="13786" width="12.140625" customWidth="1"/>
    <col min="13787" max="13787" width="11.7109375" customWidth="1"/>
    <col min="13788" max="13788" width="11.42578125" customWidth="1"/>
    <col min="13789" max="13789" width="12.7109375" customWidth="1"/>
    <col min="13790" max="13790" width="4.140625" customWidth="1"/>
    <col min="13791" max="13791" width="33.42578125" customWidth="1"/>
    <col min="13792" max="13792" width="12.5703125" customWidth="1"/>
    <col min="13793" max="13793" width="12.28515625" customWidth="1"/>
    <col min="13794" max="13794" width="10.140625" customWidth="1"/>
    <col min="13795" max="13795" width="10.5703125" customWidth="1"/>
    <col min="13796" max="13796" width="10.7109375" customWidth="1"/>
    <col min="13798" max="13798" width="11.7109375" customWidth="1"/>
    <col min="14037" max="14037" width="22.140625" customWidth="1"/>
    <col min="14038" max="14038" width="42.85546875" customWidth="1"/>
    <col min="14040" max="14040" width="11.28515625" customWidth="1"/>
    <col min="14041" max="14041" width="12.7109375" customWidth="1"/>
    <col min="14042" max="14042" width="12.140625" customWidth="1"/>
    <col min="14043" max="14043" width="11.7109375" customWidth="1"/>
    <col min="14044" max="14044" width="11.42578125" customWidth="1"/>
    <col min="14045" max="14045" width="12.7109375" customWidth="1"/>
    <col min="14046" max="14046" width="4.140625" customWidth="1"/>
    <col min="14047" max="14047" width="33.42578125" customWidth="1"/>
    <col min="14048" max="14048" width="12.5703125" customWidth="1"/>
    <col min="14049" max="14049" width="12.28515625" customWidth="1"/>
    <col min="14050" max="14050" width="10.140625" customWidth="1"/>
    <col min="14051" max="14051" width="10.5703125" customWidth="1"/>
    <col min="14052" max="14052" width="10.7109375" customWidth="1"/>
    <col min="14054" max="14054" width="11.7109375" customWidth="1"/>
    <col min="14293" max="14293" width="22.140625" customWidth="1"/>
    <col min="14294" max="14294" width="42.85546875" customWidth="1"/>
    <col min="14296" max="14296" width="11.28515625" customWidth="1"/>
    <col min="14297" max="14297" width="12.7109375" customWidth="1"/>
    <col min="14298" max="14298" width="12.140625" customWidth="1"/>
    <col min="14299" max="14299" width="11.7109375" customWidth="1"/>
    <col min="14300" max="14300" width="11.42578125" customWidth="1"/>
    <col min="14301" max="14301" width="12.7109375" customWidth="1"/>
    <col min="14302" max="14302" width="4.140625" customWidth="1"/>
    <col min="14303" max="14303" width="33.42578125" customWidth="1"/>
    <col min="14304" max="14304" width="12.5703125" customWidth="1"/>
    <col min="14305" max="14305" width="12.28515625" customWidth="1"/>
    <col min="14306" max="14306" width="10.140625" customWidth="1"/>
    <col min="14307" max="14307" width="10.5703125" customWidth="1"/>
    <col min="14308" max="14308" width="10.7109375" customWidth="1"/>
    <col min="14310" max="14310" width="11.7109375" customWidth="1"/>
    <col min="14549" max="14549" width="22.140625" customWidth="1"/>
    <col min="14550" max="14550" width="42.85546875" customWidth="1"/>
    <col min="14552" max="14552" width="11.28515625" customWidth="1"/>
    <col min="14553" max="14553" width="12.7109375" customWidth="1"/>
    <col min="14554" max="14554" width="12.140625" customWidth="1"/>
    <col min="14555" max="14555" width="11.7109375" customWidth="1"/>
    <col min="14556" max="14556" width="11.42578125" customWidth="1"/>
    <col min="14557" max="14557" width="12.7109375" customWidth="1"/>
    <col min="14558" max="14558" width="4.140625" customWidth="1"/>
    <col min="14559" max="14559" width="33.42578125" customWidth="1"/>
    <col min="14560" max="14560" width="12.5703125" customWidth="1"/>
    <col min="14561" max="14561" width="12.28515625" customWidth="1"/>
    <col min="14562" max="14562" width="10.140625" customWidth="1"/>
    <col min="14563" max="14563" width="10.5703125" customWidth="1"/>
    <col min="14564" max="14564" width="10.7109375" customWidth="1"/>
    <col min="14566" max="14566" width="11.7109375" customWidth="1"/>
    <col min="14805" max="14805" width="22.140625" customWidth="1"/>
    <col min="14806" max="14806" width="42.85546875" customWidth="1"/>
    <col min="14808" max="14808" width="11.28515625" customWidth="1"/>
    <col min="14809" max="14809" width="12.7109375" customWidth="1"/>
    <col min="14810" max="14810" width="12.140625" customWidth="1"/>
    <col min="14811" max="14811" width="11.7109375" customWidth="1"/>
    <col min="14812" max="14812" width="11.42578125" customWidth="1"/>
    <col min="14813" max="14813" width="12.7109375" customWidth="1"/>
    <col min="14814" max="14814" width="4.140625" customWidth="1"/>
    <col min="14815" max="14815" width="33.42578125" customWidth="1"/>
    <col min="14816" max="14816" width="12.5703125" customWidth="1"/>
    <col min="14817" max="14817" width="12.28515625" customWidth="1"/>
    <col min="14818" max="14818" width="10.140625" customWidth="1"/>
    <col min="14819" max="14819" width="10.5703125" customWidth="1"/>
    <col min="14820" max="14820" width="10.7109375" customWidth="1"/>
    <col min="14822" max="14822" width="11.7109375" customWidth="1"/>
    <col min="15061" max="15061" width="22.140625" customWidth="1"/>
    <col min="15062" max="15062" width="42.85546875" customWidth="1"/>
    <col min="15064" max="15064" width="11.28515625" customWidth="1"/>
    <col min="15065" max="15065" width="12.7109375" customWidth="1"/>
    <col min="15066" max="15066" width="12.140625" customWidth="1"/>
    <col min="15067" max="15067" width="11.7109375" customWidth="1"/>
    <col min="15068" max="15068" width="11.42578125" customWidth="1"/>
    <col min="15069" max="15069" width="12.7109375" customWidth="1"/>
    <col min="15070" max="15070" width="4.140625" customWidth="1"/>
    <col min="15071" max="15071" width="33.42578125" customWidth="1"/>
    <col min="15072" max="15072" width="12.5703125" customWidth="1"/>
    <col min="15073" max="15073" width="12.28515625" customWidth="1"/>
    <col min="15074" max="15074" width="10.140625" customWidth="1"/>
    <col min="15075" max="15075" width="10.5703125" customWidth="1"/>
    <col min="15076" max="15076" width="10.7109375" customWidth="1"/>
    <col min="15078" max="15078" width="11.7109375" customWidth="1"/>
    <col min="15317" max="15317" width="22.140625" customWidth="1"/>
    <col min="15318" max="15318" width="42.85546875" customWidth="1"/>
    <col min="15320" max="15320" width="11.28515625" customWidth="1"/>
    <col min="15321" max="15321" width="12.7109375" customWidth="1"/>
    <col min="15322" max="15322" width="12.140625" customWidth="1"/>
    <col min="15323" max="15323" width="11.7109375" customWidth="1"/>
    <col min="15324" max="15324" width="11.42578125" customWidth="1"/>
    <col min="15325" max="15325" width="12.7109375" customWidth="1"/>
    <col min="15326" max="15326" width="4.140625" customWidth="1"/>
    <col min="15327" max="15327" width="33.42578125" customWidth="1"/>
    <col min="15328" max="15328" width="12.5703125" customWidth="1"/>
    <col min="15329" max="15329" width="12.28515625" customWidth="1"/>
    <col min="15330" max="15330" width="10.140625" customWidth="1"/>
    <col min="15331" max="15331" width="10.5703125" customWidth="1"/>
    <col min="15332" max="15332" width="10.7109375" customWidth="1"/>
    <col min="15334" max="15334" width="11.7109375" customWidth="1"/>
    <col min="15573" max="15573" width="22.140625" customWidth="1"/>
    <col min="15574" max="15574" width="42.85546875" customWidth="1"/>
    <col min="15576" max="15576" width="11.28515625" customWidth="1"/>
    <col min="15577" max="15577" width="12.7109375" customWidth="1"/>
    <col min="15578" max="15578" width="12.140625" customWidth="1"/>
    <col min="15579" max="15579" width="11.7109375" customWidth="1"/>
    <col min="15580" max="15580" width="11.42578125" customWidth="1"/>
    <col min="15581" max="15581" width="12.7109375" customWidth="1"/>
    <col min="15582" max="15582" width="4.140625" customWidth="1"/>
    <col min="15583" max="15583" width="33.42578125" customWidth="1"/>
    <col min="15584" max="15584" width="12.5703125" customWidth="1"/>
    <col min="15585" max="15585" width="12.28515625" customWidth="1"/>
    <col min="15586" max="15586" width="10.140625" customWidth="1"/>
    <col min="15587" max="15587" width="10.5703125" customWidth="1"/>
    <col min="15588" max="15588" width="10.7109375" customWidth="1"/>
    <col min="15590" max="15590" width="11.7109375" customWidth="1"/>
    <col min="15829" max="15829" width="22.140625" customWidth="1"/>
    <col min="15830" max="15830" width="42.85546875" customWidth="1"/>
    <col min="15832" max="15832" width="11.28515625" customWidth="1"/>
    <col min="15833" max="15833" width="12.7109375" customWidth="1"/>
    <col min="15834" max="15834" width="12.140625" customWidth="1"/>
    <col min="15835" max="15835" width="11.7109375" customWidth="1"/>
    <col min="15836" max="15836" width="11.42578125" customWidth="1"/>
    <col min="15837" max="15837" width="12.7109375" customWidth="1"/>
    <col min="15838" max="15838" width="4.140625" customWidth="1"/>
    <col min="15839" max="15839" width="33.42578125" customWidth="1"/>
    <col min="15840" max="15840" width="12.5703125" customWidth="1"/>
    <col min="15841" max="15841" width="12.28515625" customWidth="1"/>
    <col min="15842" max="15842" width="10.140625" customWidth="1"/>
    <col min="15843" max="15843" width="10.5703125" customWidth="1"/>
    <col min="15844" max="15844" width="10.7109375" customWidth="1"/>
    <col min="15846" max="15846" width="11.7109375" customWidth="1"/>
    <col min="16085" max="16085" width="22.140625" customWidth="1"/>
    <col min="16086" max="16086" width="42.85546875" customWidth="1"/>
    <col min="16088" max="16088" width="11.28515625" customWidth="1"/>
    <col min="16089" max="16089" width="12.7109375" customWidth="1"/>
    <col min="16090" max="16090" width="12.140625" customWidth="1"/>
    <col min="16091" max="16091" width="11.7109375" customWidth="1"/>
    <col min="16092" max="16092" width="11.42578125" customWidth="1"/>
    <col min="16093" max="16093" width="12.7109375" customWidth="1"/>
    <col min="16094" max="16094" width="4.140625" customWidth="1"/>
    <col min="16095" max="16095" width="33.42578125" customWidth="1"/>
    <col min="16096" max="16096" width="12.5703125" customWidth="1"/>
    <col min="16097" max="16097" width="12.28515625" customWidth="1"/>
    <col min="16098" max="16098" width="10.140625" customWidth="1"/>
    <col min="16099" max="16099" width="10.5703125" customWidth="1"/>
    <col min="16100" max="16100" width="10.7109375" customWidth="1"/>
    <col min="16102" max="16102" width="11.7109375" customWidth="1"/>
  </cols>
  <sheetData>
    <row r="2" spans="1:8" ht="18.75" x14ac:dyDescent="0.3">
      <c r="A2" s="1"/>
      <c r="B2" s="2" t="s">
        <v>0</v>
      </c>
      <c r="C2" s="1"/>
      <c r="D2" s="1"/>
      <c r="E2" s="1"/>
      <c r="F2" s="1"/>
      <c r="G2" s="3"/>
      <c r="H2" s="3"/>
    </row>
    <row r="3" spans="1:8" ht="18.75" x14ac:dyDescent="0.3">
      <c r="A3" s="2" t="s">
        <v>2</v>
      </c>
      <c r="B3" s="2"/>
      <c r="C3" s="2"/>
      <c r="D3" s="2"/>
      <c r="E3" s="2"/>
      <c r="F3" s="2"/>
      <c r="G3" s="3"/>
      <c r="H3" s="3"/>
    </row>
    <row r="4" spans="1:8" ht="18.75" x14ac:dyDescent="0.3">
      <c r="A4" s="2" t="s">
        <v>3</v>
      </c>
      <c r="B4" s="2"/>
      <c r="C4" s="2"/>
      <c r="D4" s="2"/>
      <c r="E4" s="2"/>
      <c r="F4" s="2"/>
      <c r="G4" s="3"/>
      <c r="H4" s="3"/>
    </row>
    <row r="5" spans="1:8" ht="18.75" x14ac:dyDescent="0.3">
      <c r="A5" s="2" t="s">
        <v>209</v>
      </c>
      <c r="B5" s="2"/>
      <c r="C5" s="2"/>
      <c r="D5" s="2"/>
      <c r="E5" s="2"/>
      <c r="F5" s="2"/>
      <c r="G5" s="3"/>
      <c r="H5" s="3"/>
    </row>
    <row r="6" spans="1:8" ht="18.75" x14ac:dyDescent="0.3">
      <c r="A6" s="2" t="s">
        <v>4</v>
      </c>
      <c r="B6" s="2"/>
      <c r="C6" s="2"/>
      <c r="D6" s="2"/>
      <c r="E6" s="2"/>
      <c r="F6" s="2"/>
      <c r="G6" s="3"/>
      <c r="H6" s="3"/>
    </row>
    <row r="7" spans="1:8" ht="15.75" x14ac:dyDescent="0.25">
      <c r="A7" s="5"/>
      <c r="B7" s="5" t="s">
        <v>5</v>
      </c>
      <c r="C7" s="5"/>
      <c r="D7" s="5"/>
      <c r="E7" s="5"/>
      <c r="F7" s="5"/>
      <c r="G7" s="3"/>
      <c r="H7" s="3"/>
    </row>
    <row r="8" spans="1:8" ht="16.5" thickBot="1" x14ac:dyDescent="0.3">
      <c r="A8" s="5" t="s">
        <v>5</v>
      </c>
      <c r="B8" s="5"/>
      <c r="C8" s="5"/>
      <c r="D8" s="5"/>
      <c r="E8" s="5"/>
      <c r="F8" s="5"/>
      <c r="G8" s="3"/>
      <c r="H8" s="3"/>
    </row>
    <row r="9" spans="1:8" x14ac:dyDescent="0.25">
      <c r="A9" s="6" t="s">
        <v>7</v>
      </c>
      <c r="B9" s="7"/>
      <c r="C9" s="8"/>
      <c r="D9" s="8"/>
      <c r="E9" s="8"/>
      <c r="F9" s="8"/>
      <c r="G9" s="8"/>
      <c r="H9" s="9"/>
    </row>
    <row r="10" spans="1:8" x14ac:dyDescent="0.25">
      <c r="A10" s="10" t="s">
        <v>8</v>
      </c>
      <c r="B10" s="11">
        <f>B12</f>
        <v>9559.2999999999993</v>
      </c>
      <c r="C10" s="12"/>
      <c r="D10" s="12"/>
      <c r="E10" s="12"/>
      <c r="F10" s="12"/>
      <c r="G10" s="12"/>
      <c r="H10" s="13"/>
    </row>
    <row r="11" spans="1:8" x14ac:dyDescent="0.25">
      <c r="A11" s="14" t="s">
        <v>12</v>
      </c>
      <c r="B11" s="15" t="s">
        <v>13</v>
      </c>
      <c r="C11" s="16"/>
      <c r="D11" s="16"/>
      <c r="E11" s="16"/>
      <c r="F11" s="16"/>
      <c r="G11" s="16"/>
      <c r="H11" s="17"/>
    </row>
    <row r="12" spans="1:8" x14ac:dyDescent="0.25">
      <c r="A12" s="18" t="s">
        <v>21</v>
      </c>
      <c r="B12" s="11">
        <v>9559.2999999999993</v>
      </c>
      <c r="C12" s="12"/>
      <c r="D12" s="12"/>
      <c r="E12" s="12"/>
      <c r="F12" s="12"/>
      <c r="G12" s="12"/>
      <c r="H12" s="13"/>
    </row>
    <row r="13" spans="1:8" ht="15.75" thickBot="1" x14ac:dyDescent="0.3">
      <c r="A13" s="19" t="s">
        <v>23</v>
      </c>
      <c r="B13" s="20">
        <v>0</v>
      </c>
      <c r="C13" s="21"/>
      <c r="D13" s="21"/>
      <c r="E13" s="21"/>
      <c r="F13" s="21"/>
      <c r="G13" s="21"/>
      <c r="H13" s="22"/>
    </row>
    <row r="14" spans="1:8" x14ac:dyDescent="0.25">
      <c r="A14" s="23"/>
      <c r="B14" s="24"/>
      <c r="C14" s="54" t="s">
        <v>26</v>
      </c>
      <c r="D14" s="55"/>
      <c r="E14" s="54" t="s">
        <v>27</v>
      </c>
      <c r="F14" s="55"/>
      <c r="G14" s="59" t="s">
        <v>28</v>
      </c>
      <c r="H14" s="55"/>
    </row>
    <row r="15" spans="1:8" x14ac:dyDescent="0.25">
      <c r="A15" s="23" t="s">
        <v>30</v>
      </c>
      <c r="B15" s="27" t="s">
        <v>31</v>
      </c>
      <c r="C15" s="28" t="s">
        <v>32</v>
      </c>
      <c r="D15" s="29" t="s">
        <v>33</v>
      </c>
      <c r="E15" s="28" t="s">
        <v>32</v>
      </c>
      <c r="F15" s="29" t="s">
        <v>33</v>
      </c>
      <c r="G15" s="60" t="s">
        <v>32</v>
      </c>
      <c r="H15" s="29" t="s">
        <v>33</v>
      </c>
    </row>
    <row r="16" spans="1:8" x14ac:dyDescent="0.25">
      <c r="A16" s="23" t="s">
        <v>34</v>
      </c>
      <c r="B16" s="24"/>
      <c r="C16" s="28" t="s">
        <v>35</v>
      </c>
      <c r="D16" s="29" t="s">
        <v>36</v>
      </c>
      <c r="E16" s="28" t="s">
        <v>35</v>
      </c>
      <c r="F16" s="29" t="s">
        <v>37</v>
      </c>
      <c r="G16" s="60" t="s">
        <v>35</v>
      </c>
      <c r="H16" s="29" t="s">
        <v>37</v>
      </c>
    </row>
    <row r="17" spans="1:8" x14ac:dyDescent="0.25">
      <c r="A17" s="23"/>
      <c r="B17" s="24"/>
      <c r="C17" s="10"/>
      <c r="D17" s="29" t="s">
        <v>38</v>
      </c>
      <c r="E17" s="10"/>
      <c r="F17" s="29" t="s">
        <v>38</v>
      </c>
      <c r="G17" s="61"/>
      <c r="H17" s="29" t="s">
        <v>38</v>
      </c>
    </row>
    <row r="18" spans="1:8" x14ac:dyDescent="0.25">
      <c r="A18" s="25"/>
      <c r="B18" s="30"/>
      <c r="C18" s="31" t="s">
        <v>25</v>
      </c>
      <c r="D18" s="26" t="s">
        <v>24</v>
      </c>
      <c r="E18" s="31" t="s">
        <v>25</v>
      </c>
      <c r="F18" s="26" t="s">
        <v>24</v>
      </c>
      <c r="G18" s="62" t="s">
        <v>25</v>
      </c>
      <c r="H18" s="26" t="s">
        <v>24</v>
      </c>
    </row>
    <row r="19" spans="1:8" ht="16.5" customHeight="1" x14ac:dyDescent="0.25">
      <c r="A19" s="70" t="s">
        <v>39</v>
      </c>
      <c r="B19" s="27" t="s">
        <v>40</v>
      </c>
      <c r="C19" s="56">
        <f>D19*1*9559.3</f>
        <v>31928.061999999994</v>
      </c>
      <c r="D19" s="33">
        <v>3.34</v>
      </c>
      <c r="E19" s="56">
        <f>F19*1*9559.3</f>
        <v>31928.061999999994</v>
      </c>
      <c r="F19" s="33">
        <v>3.34</v>
      </c>
      <c r="G19" s="73">
        <f>C19-E19</f>
        <v>0</v>
      </c>
      <c r="H19" s="33">
        <f>D19-F19</f>
        <v>0</v>
      </c>
    </row>
    <row r="20" spans="1:8" ht="16.5" customHeight="1" x14ac:dyDescent="0.25">
      <c r="A20" s="70" t="s">
        <v>41</v>
      </c>
      <c r="B20" s="27" t="s">
        <v>42</v>
      </c>
      <c r="C20" s="74"/>
      <c r="D20" s="40"/>
      <c r="E20" s="74"/>
      <c r="F20" s="40"/>
      <c r="G20" s="75"/>
      <c r="H20" s="40"/>
    </row>
    <row r="21" spans="1:8" ht="16.5" customHeight="1" x14ac:dyDescent="0.25">
      <c r="A21" s="70" t="s">
        <v>176</v>
      </c>
      <c r="B21" s="27" t="s">
        <v>43</v>
      </c>
      <c r="C21" s="74"/>
      <c r="D21" s="40"/>
      <c r="E21" s="74"/>
      <c r="F21" s="40"/>
      <c r="G21" s="75"/>
      <c r="H21" s="40"/>
    </row>
    <row r="22" spans="1:8" ht="16.5" customHeight="1" x14ac:dyDescent="0.25">
      <c r="A22" s="32" t="s">
        <v>177</v>
      </c>
      <c r="B22" s="27" t="s">
        <v>44</v>
      </c>
      <c r="C22" s="74"/>
      <c r="D22" s="40"/>
      <c r="E22" s="74"/>
      <c r="F22" s="40"/>
      <c r="G22" s="75"/>
      <c r="H22" s="40"/>
    </row>
    <row r="23" spans="1:8" ht="16.5" customHeight="1" x14ac:dyDescent="0.25">
      <c r="A23" s="23" t="s">
        <v>45</v>
      </c>
      <c r="B23" s="27" t="s">
        <v>154</v>
      </c>
      <c r="C23" s="74"/>
      <c r="D23" s="40"/>
      <c r="E23" s="74"/>
      <c r="F23" s="40"/>
      <c r="G23" s="75"/>
      <c r="H23" s="40"/>
    </row>
    <row r="24" spans="1:8" ht="16.5" customHeight="1" x14ac:dyDescent="0.25">
      <c r="A24" s="23" t="s">
        <v>46</v>
      </c>
      <c r="B24" s="27" t="s">
        <v>47</v>
      </c>
      <c r="C24" s="74"/>
      <c r="D24" s="40"/>
      <c r="E24" s="74"/>
      <c r="F24" s="40"/>
      <c r="G24" s="75"/>
      <c r="H24" s="40"/>
    </row>
    <row r="25" spans="1:8" ht="15.75" customHeight="1" x14ac:dyDescent="0.25">
      <c r="A25" s="23" t="s">
        <v>48</v>
      </c>
      <c r="B25" s="27" t="s">
        <v>49</v>
      </c>
      <c r="C25" s="74"/>
      <c r="D25" s="40"/>
      <c r="E25" s="74"/>
      <c r="F25" s="40"/>
      <c r="G25" s="75"/>
      <c r="H25" s="40"/>
    </row>
    <row r="26" spans="1:8" ht="15.75" customHeight="1" x14ac:dyDescent="0.25">
      <c r="A26" s="23" t="s">
        <v>50</v>
      </c>
      <c r="B26" s="27" t="s">
        <v>113</v>
      </c>
      <c r="C26" s="74"/>
      <c r="D26" s="40"/>
      <c r="E26" s="74"/>
      <c r="F26" s="40"/>
      <c r="G26" s="75"/>
      <c r="H26" s="40"/>
    </row>
    <row r="27" spans="1:8" x14ac:dyDescent="0.25">
      <c r="A27" s="23" t="s">
        <v>51</v>
      </c>
      <c r="B27" s="27" t="s">
        <v>5</v>
      </c>
      <c r="C27" s="74"/>
      <c r="D27" s="40"/>
      <c r="E27" s="74"/>
      <c r="F27" s="40"/>
      <c r="G27" s="75"/>
      <c r="H27" s="40"/>
    </row>
    <row r="28" spans="1:8" x14ac:dyDescent="0.25">
      <c r="A28" s="23"/>
      <c r="B28" s="27" t="s">
        <v>5</v>
      </c>
      <c r="C28" s="74"/>
      <c r="D28" s="40"/>
      <c r="E28" s="74"/>
      <c r="F28" s="40"/>
      <c r="G28" s="75"/>
      <c r="H28" s="40"/>
    </row>
    <row r="29" spans="1:8" x14ac:dyDescent="0.25">
      <c r="A29" s="71" t="s">
        <v>178</v>
      </c>
      <c r="B29" s="35" t="s">
        <v>40</v>
      </c>
      <c r="C29" s="56">
        <f>D29*1*9559.3</f>
        <v>38046.013999999996</v>
      </c>
      <c r="D29" s="36">
        <v>3.98</v>
      </c>
      <c r="E29" s="56">
        <f>F29*1*9559.3</f>
        <v>38046.013999999996</v>
      </c>
      <c r="F29" s="36">
        <v>3.98</v>
      </c>
      <c r="G29" s="73">
        <f>C29-E29</f>
        <v>0</v>
      </c>
      <c r="H29" s="36">
        <f>D29-F29</f>
        <v>0</v>
      </c>
    </row>
    <row r="30" spans="1:8" x14ac:dyDescent="0.25">
      <c r="A30" s="70" t="s">
        <v>180</v>
      </c>
      <c r="B30" s="37" t="s">
        <v>42</v>
      </c>
      <c r="C30" s="74"/>
      <c r="D30" s="40"/>
      <c r="E30" s="74"/>
      <c r="F30" s="40"/>
      <c r="G30" s="75"/>
      <c r="H30" s="40"/>
    </row>
    <row r="31" spans="1:8" x14ac:dyDescent="0.25">
      <c r="A31" s="70" t="s">
        <v>181</v>
      </c>
      <c r="B31" s="37" t="s">
        <v>43</v>
      </c>
      <c r="C31" s="74"/>
      <c r="D31" s="40"/>
      <c r="E31" s="74"/>
      <c r="F31" s="40"/>
      <c r="G31" s="75"/>
      <c r="H31" s="40"/>
    </row>
    <row r="32" spans="1:8" x14ac:dyDescent="0.25">
      <c r="A32" s="70" t="s">
        <v>182</v>
      </c>
      <c r="B32" s="37" t="s">
        <v>57</v>
      </c>
      <c r="C32" s="74"/>
      <c r="D32" s="40"/>
      <c r="E32" s="74"/>
      <c r="F32" s="40"/>
      <c r="G32" s="75"/>
      <c r="H32" s="40"/>
    </row>
    <row r="33" spans="1:8" x14ac:dyDescent="0.25">
      <c r="A33" s="32" t="s">
        <v>179</v>
      </c>
      <c r="B33" s="37" t="s">
        <v>58</v>
      </c>
      <c r="C33" s="74"/>
      <c r="D33" s="40"/>
      <c r="E33" s="74"/>
      <c r="F33" s="40"/>
      <c r="G33" s="75"/>
      <c r="H33" s="40"/>
    </row>
    <row r="34" spans="1:8" x14ac:dyDescent="0.25">
      <c r="A34" s="23" t="s">
        <v>45</v>
      </c>
      <c r="B34" s="37" t="s">
        <v>59</v>
      </c>
      <c r="C34" s="74"/>
      <c r="D34" s="40"/>
      <c r="E34" s="74"/>
      <c r="F34" s="40"/>
      <c r="G34" s="75"/>
      <c r="H34" s="40"/>
    </row>
    <row r="35" spans="1:8" x14ac:dyDescent="0.25">
      <c r="A35" s="23" t="s">
        <v>46</v>
      </c>
      <c r="B35" s="37" t="s">
        <v>60</v>
      </c>
      <c r="C35" s="74"/>
      <c r="D35" s="40"/>
      <c r="E35" s="74"/>
      <c r="F35" s="40"/>
      <c r="G35" s="75"/>
      <c r="H35" s="40"/>
    </row>
    <row r="36" spans="1:8" x14ac:dyDescent="0.25">
      <c r="A36" s="23" t="s">
        <v>48</v>
      </c>
      <c r="B36" s="37" t="s">
        <v>62</v>
      </c>
      <c r="C36" s="74"/>
      <c r="D36" s="40"/>
      <c r="E36" s="74"/>
      <c r="F36" s="40"/>
      <c r="G36" s="75"/>
      <c r="H36" s="40"/>
    </row>
    <row r="37" spans="1:8" x14ac:dyDescent="0.25">
      <c r="A37" s="23" t="s">
        <v>50</v>
      </c>
      <c r="B37" s="37" t="s">
        <v>63</v>
      </c>
      <c r="C37" s="74"/>
      <c r="D37" s="40"/>
      <c r="E37" s="74"/>
      <c r="F37" s="40"/>
      <c r="G37" s="75"/>
      <c r="H37" s="40"/>
    </row>
    <row r="38" spans="1:8" x14ac:dyDescent="0.25">
      <c r="A38" s="23" t="s">
        <v>51</v>
      </c>
      <c r="B38" s="37" t="s">
        <v>64</v>
      </c>
      <c r="C38" s="74"/>
      <c r="D38" s="40"/>
      <c r="E38" s="74"/>
      <c r="F38" s="40"/>
      <c r="G38" s="75"/>
      <c r="H38" s="40"/>
    </row>
    <row r="39" spans="1:8" x14ac:dyDescent="0.25">
      <c r="A39" s="23"/>
      <c r="B39" s="37" t="s">
        <v>65</v>
      </c>
      <c r="C39" s="74"/>
      <c r="D39" s="40"/>
      <c r="E39" s="74"/>
      <c r="F39" s="40"/>
      <c r="G39" s="75"/>
      <c r="H39" s="40"/>
    </row>
    <row r="40" spans="1:8" x14ac:dyDescent="0.25">
      <c r="A40" s="23"/>
      <c r="B40" s="37" t="s">
        <v>66</v>
      </c>
      <c r="C40" s="74"/>
      <c r="D40" s="40"/>
      <c r="E40" s="74"/>
      <c r="F40" s="40"/>
      <c r="G40" s="75"/>
      <c r="H40" s="40"/>
    </row>
    <row r="41" spans="1:8" x14ac:dyDescent="0.25">
      <c r="A41" s="23"/>
      <c r="B41" s="37" t="s">
        <v>67</v>
      </c>
      <c r="C41" s="74"/>
      <c r="D41" s="40"/>
      <c r="E41" s="74"/>
      <c r="F41" s="40"/>
      <c r="G41" s="75"/>
      <c r="H41" s="40"/>
    </row>
    <row r="42" spans="1:8" x14ac:dyDescent="0.25">
      <c r="A42" s="23"/>
      <c r="B42" s="37" t="s">
        <v>68</v>
      </c>
      <c r="C42" s="74"/>
      <c r="D42" s="40"/>
      <c r="E42" s="74"/>
      <c r="F42" s="40"/>
      <c r="G42" s="75"/>
      <c r="H42" s="40"/>
    </row>
    <row r="43" spans="1:8" x14ac:dyDescent="0.25">
      <c r="A43" s="25"/>
      <c r="B43" s="30"/>
      <c r="C43" s="76"/>
      <c r="D43" s="77"/>
      <c r="E43" s="76"/>
      <c r="F43" s="77"/>
      <c r="G43" s="78"/>
      <c r="H43" s="77"/>
    </row>
    <row r="44" spans="1:8" x14ac:dyDescent="0.25">
      <c r="A44" s="34" t="s">
        <v>69</v>
      </c>
      <c r="B44" s="38" t="s">
        <v>70</v>
      </c>
      <c r="C44" s="56">
        <f>D44*1*9559.3</f>
        <v>12522.682999999999</v>
      </c>
      <c r="D44" s="36">
        <v>1.31</v>
      </c>
      <c r="E44" s="56">
        <f>F44*1*9559.3</f>
        <v>12522.682999999999</v>
      </c>
      <c r="F44" s="36">
        <v>1.31</v>
      </c>
      <c r="G44" s="73">
        <f>C44-E44</f>
        <v>0</v>
      </c>
      <c r="H44" s="36">
        <f>D44-F44</f>
        <v>0</v>
      </c>
    </row>
    <row r="45" spans="1:8" x14ac:dyDescent="0.25">
      <c r="A45" s="32" t="s">
        <v>71</v>
      </c>
      <c r="B45" s="27" t="s">
        <v>72</v>
      </c>
      <c r="C45" s="63"/>
      <c r="D45" s="33" t="s">
        <v>5</v>
      </c>
      <c r="E45" s="63"/>
      <c r="F45" s="33" t="s">
        <v>5</v>
      </c>
      <c r="G45" s="79"/>
      <c r="H45" s="33" t="s">
        <v>5</v>
      </c>
    </row>
    <row r="46" spans="1:8" x14ac:dyDescent="0.25">
      <c r="A46" s="32" t="s">
        <v>41</v>
      </c>
      <c r="B46" s="27" t="s">
        <v>73</v>
      </c>
      <c r="C46" s="63"/>
      <c r="D46" s="33"/>
      <c r="E46" s="63"/>
      <c r="F46" s="33"/>
      <c r="G46" s="79"/>
      <c r="H46" s="33"/>
    </row>
    <row r="47" spans="1:8" x14ac:dyDescent="0.25">
      <c r="A47" s="25"/>
      <c r="B47" s="39"/>
      <c r="C47" s="80"/>
      <c r="D47" s="81"/>
      <c r="E47" s="80"/>
      <c r="F47" s="81"/>
      <c r="G47" s="82"/>
      <c r="H47" s="81"/>
    </row>
    <row r="48" spans="1:8" x14ac:dyDescent="0.25">
      <c r="A48" s="70" t="s">
        <v>185</v>
      </c>
      <c r="B48" s="27" t="s">
        <v>74</v>
      </c>
      <c r="C48" s="56">
        <f>D48*1*9559.3</f>
        <v>40722.617999999995</v>
      </c>
      <c r="D48" s="33">
        <v>4.26</v>
      </c>
      <c r="E48" s="56">
        <f>F48*1*9559.3</f>
        <v>40722.617999999995</v>
      </c>
      <c r="F48" s="33">
        <v>4.26</v>
      </c>
      <c r="G48" s="73">
        <f>C48-E48</f>
        <v>0</v>
      </c>
      <c r="H48" s="36">
        <f>D48-F48</f>
        <v>0</v>
      </c>
    </row>
    <row r="49" spans="1:8" x14ac:dyDescent="0.25">
      <c r="A49" s="70" t="s">
        <v>183</v>
      </c>
      <c r="B49" s="27" t="s">
        <v>75</v>
      </c>
      <c r="C49" s="63"/>
      <c r="D49" s="33"/>
      <c r="E49" s="63"/>
      <c r="F49" s="33"/>
      <c r="G49" s="79"/>
      <c r="H49" s="33"/>
    </row>
    <row r="50" spans="1:8" x14ac:dyDescent="0.25">
      <c r="A50" s="32" t="s">
        <v>184</v>
      </c>
      <c r="B50" s="27" t="s">
        <v>76</v>
      </c>
      <c r="C50" s="74"/>
      <c r="D50" s="40"/>
      <c r="E50" s="74"/>
      <c r="F50" s="40"/>
      <c r="G50" s="75"/>
      <c r="H50" s="40"/>
    </row>
    <row r="51" spans="1:8" x14ac:dyDescent="0.25">
      <c r="A51" s="23" t="s">
        <v>45</v>
      </c>
      <c r="B51" s="27" t="s">
        <v>77</v>
      </c>
      <c r="C51" s="74"/>
      <c r="D51" s="40"/>
      <c r="E51" s="74"/>
      <c r="F51" s="40"/>
      <c r="G51" s="75"/>
      <c r="H51" s="40"/>
    </row>
    <row r="52" spans="1:8" x14ac:dyDescent="0.25">
      <c r="A52" s="23" t="s">
        <v>46</v>
      </c>
      <c r="B52" s="27" t="s">
        <v>78</v>
      </c>
      <c r="C52" s="74"/>
      <c r="D52" s="40"/>
      <c r="E52" s="74"/>
      <c r="F52" s="40"/>
      <c r="G52" s="75"/>
      <c r="H52" s="40"/>
    </row>
    <row r="53" spans="1:8" x14ac:dyDescent="0.25">
      <c r="A53" s="23" t="s">
        <v>48</v>
      </c>
      <c r="B53" s="27" t="s">
        <v>79</v>
      </c>
      <c r="C53" s="74"/>
      <c r="D53" s="40"/>
      <c r="E53" s="74"/>
      <c r="F53" s="40"/>
      <c r="G53" s="75"/>
      <c r="H53" s="40"/>
    </row>
    <row r="54" spans="1:8" x14ac:dyDescent="0.25">
      <c r="A54" s="23" t="s">
        <v>50</v>
      </c>
      <c r="B54" s="27" t="s">
        <v>80</v>
      </c>
      <c r="C54" s="74"/>
      <c r="D54" s="40"/>
      <c r="E54" s="74"/>
      <c r="F54" s="40"/>
      <c r="G54" s="75"/>
      <c r="H54" s="40"/>
    </row>
    <row r="55" spans="1:8" x14ac:dyDescent="0.25">
      <c r="A55" s="23" t="s">
        <v>51</v>
      </c>
      <c r="B55" s="27" t="s">
        <v>81</v>
      </c>
      <c r="C55" s="74"/>
      <c r="D55" s="40"/>
      <c r="E55" s="74"/>
      <c r="F55" s="40"/>
      <c r="G55" s="75"/>
      <c r="H55" s="40"/>
    </row>
    <row r="56" spans="1:8" x14ac:dyDescent="0.25">
      <c r="A56" s="23"/>
      <c r="B56" s="27" t="s">
        <v>75</v>
      </c>
      <c r="C56" s="74"/>
      <c r="D56" s="40"/>
      <c r="E56" s="74"/>
      <c r="F56" s="40"/>
      <c r="G56" s="75"/>
      <c r="H56" s="40"/>
    </row>
    <row r="57" spans="1:8" x14ac:dyDescent="0.25">
      <c r="A57" s="23"/>
      <c r="B57" s="27" t="s">
        <v>82</v>
      </c>
      <c r="C57" s="74"/>
      <c r="D57" s="40"/>
      <c r="E57" s="74"/>
      <c r="F57" s="40"/>
      <c r="G57" s="75"/>
      <c r="H57" s="40"/>
    </row>
    <row r="58" spans="1:8" x14ac:dyDescent="0.25">
      <c r="A58" s="23"/>
      <c r="B58" s="27"/>
      <c r="C58" s="74"/>
      <c r="D58" s="40"/>
      <c r="E58" s="74"/>
      <c r="F58" s="40"/>
      <c r="G58" s="75"/>
      <c r="H58" s="40"/>
    </row>
    <row r="59" spans="1:8" x14ac:dyDescent="0.25">
      <c r="A59" s="72" t="s">
        <v>186</v>
      </c>
      <c r="B59" s="38" t="s">
        <v>83</v>
      </c>
      <c r="C59" s="56">
        <f>D59*1*9559.3</f>
        <v>58407.322999999997</v>
      </c>
      <c r="D59" s="36">
        <v>6.11</v>
      </c>
      <c r="E59" s="56">
        <f>F59*1*9559.3</f>
        <v>58407.322999999997</v>
      </c>
      <c r="F59" s="36">
        <v>6.11</v>
      </c>
      <c r="G59" s="73">
        <f>C59-E59</f>
        <v>0</v>
      </c>
      <c r="H59" s="36">
        <f>D59-F59</f>
        <v>0</v>
      </c>
    </row>
    <row r="60" spans="1:8" x14ac:dyDescent="0.25">
      <c r="A60" s="70" t="s">
        <v>187</v>
      </c>
      <c r="B60" s="27" t="s">
        <v>85</v>
      </c>
      <c r="C60" s="63"/>
      <c r="D60" s="33"/>
      <c r="E60" s="63"/>
      <c r="F60" s="33"/>
      <c r="G60" s="79"/>
      <c r="H60" s="33"/>
    </row>
    <row r="61" spans="1:8" x14ac:dyDescent="0.25">
      <c r="A61" s="32" t="s">
        <v>188</v>
      </c>
      <c r="B61" s="27" t="s">
        <v>86</v>
      </c>
      <c r="C61" s="63"/>
      <c r="D61" s="33"/>
      <c r="E61" s="63"/>
      <c r="F61" s="33"/>
      <c r="G61" s="79"/>
      <c r="H61" s="33"/>
    </row>
    <row r="62" spans="1:8" x14ac:dyDescent="0.25">
      <c r="A62" s="23"/>
      <c r="B62" s="27"/>
      <c r="C62" s="74"/>
      <c r="D62" s="40"/>
      <c r="E62" s="74"/>
      <c r="F62" s="40"/>
      <c r="G62" s="75"/>
      <c r="H62" s="40"/>
    </row>
    <row r="63" spans="1:8" x14ac:dyDescent="0.25">
      <c r="A63" s="41" t="s">
        <v>87</v>
      </c>
      <c r="B63" s="38" t="s">
        <v>88</v>
      </c>
      <c r="C63" s="83"/>
      <c r="D63" s="42"/>
      <c r="E63" s="83"/>
      <c r="F63" s="42"/>
      <c r="G63" s="84"/>
      <c r="H63" s="42"/>
    </row>
    <row r="64" spans="1:8" x14ac:dyDescent="0.25">
      <c r="A64" s="43" t="s">
        <v>84</v>
      </c>
      <c r="B64" s="27" t="s">
        <v>89</v>
      </c>
      <c r="C64" s="74"/>
      <c r="D64" s="40"/>
      <c r="E64" s="74"/>
      <c r="F64" s="40"/>
      <c r="G64" s="75"/>
      <c r="H64" s="40"/>
    </row>
    <row r="65" spans="1:8" x14ac:dyDescent="0.25">
      <c r="A65" s="44" t="s">
        <v>90</v>
      </c>
      <c r="B65" s="27" t="s">
        <v>114</v>
      </c>
      <c r="C65" s="74"/>
      <c r="D65" s="40"/>
      <c r="E65" s="74"/>
      <c r="F65" s="40"/>
      <c r="G65" s="75"/>
      <c r="H65" s="40"/>
    </row>
    <row r="66" spans="1:8" x14ac:dyDescent="0.25">
      <c r="A66" s="23"/>
      <c r="B66" s="27" t="s">
        <v>91</v>
      </c>
      <c r="C66" s="74"/>
      <c r="D66" s="40"/>
      <c r="E66" s="74"/>
      <c r="F66" s="40"/>
      <c r="G66" s="75"/>
      <c r="H66" s="40"/>
    </row>
    <row r="67" spans="1:8" x14ac:dyDescent="0.25">
      <c r="A67" s="23"/>
      <c r="B67" s="27" t="s">
        <v>115</v>
      </c>
      <c r="C67" s="74"/>
      <c r="D67" s="40"/>
      <c r="E67" s="74"/>
      <c r="F67" s="40"/>
      <c r="G67" s="75"/>
      <c r="H67" s="40"/>
    </row>
    <row r="68" spans="1:8" x14ac:dyDescent="0.25">
      <c r="A68" s="23"/>
      <c r="B68" s="27" t="s">
        <v>92</v>
      </c>
      <c r="C68" s="74"/>
      <c r="D68" s="40"/>
      <c r="E68" s="74"/>
      <c r="F68" s="40"/>
      <c r="G68" s="75"/>
      <c r="H68" s="40"/>
    </row>
    <row r="69" spans="1:8" x14ac:dyDescent="0.25">
      <c r="A69" s="23"/>
      <c r="B69" s="27" t="s">
        <v>93</v>
      </c>
      <c r="C69" s="74"/>
      <c r="D69" s="40"/>
      <c r="E69" s="74"/>
      <c r="F69" s="40"/>
      <c r="G69" s="75"/>
      <c r="H69" s="40"/>
    </row>
    <row r="70" spans="1:8" x14ac:dyDescent="0.25">
      <c r="A70" s="23"/>
      <c r="B70" s="27" t="s">
        <v>94</v>
      </c>
      <c r="C70" s="74"/>
      <c r="D70" s="40"/>
      <c r="E70" s="74"/>
      <c r="F70" s="40"/>
      <c r="G70" s="75"/>
      <c r="H70" s="40"/>
    </row>
    <row r="71" spans="1:8" x14ac:dyDescent="0.25">
      <c r="A71" s="23"/>
      <c r="B71" s="27" t="s">
        <v>95</v>
      </c>
      <c r="C71" s="74"/>
      <c r="D71" s="40"/>
      <c r="E71" s="74"/>
      <c r="F71" s="40"/>
      <c r="G71" s="75"/>
      <c r="H71" s="40"/>
    </row>
    <row r="72" spans="1:8" x14ac:dyDescent="0.25">
      <c r="A72" s="23"/>
      <c r="B72" s="27" t="s">
        <v>96</v>
      </c>
      <c r="C72" s="74"/>
      <c r="D72" s="40"/>
      <c r="E72" s="74"/>
      <c r="F72" s="40"/>
      <c r="G72" s="75"/>
      <c r="H72" s="40"/>
    </row>
    <row r="73" spans="1:8" x14ac:dyDescent="0.25">
      <c r="A73" s="23"/>
      <c r="B73" s="27" t="s">
        <v>97</v>
      </c>
      <c r="C73" s="74"/>
      <c r="D73" s="40"/>
      <c r="E73" s="74"/>
      <c r="F73" s="40"/>
      <c r="G73" s="75"/>
      <c r="H73" s="40"/>
    </row>
    <row r="74" spans="1:8" x14ac:dyDescent="0.25">
      <c r="A74" s="23"/>
      <c r="B74" s="27" t="s">
        <v>98</v>
      </c>
      <c r="C74" s="74"/>
      <c r="D74" s="40"/>
      <c r="E74" s="74"/>
      <c r="F74" s="40"/>
      <c r="G74" s="75"/>
      <c r="H74" s="40"/>
    </row>
    <row r="75" spans="1:8" x14ac:dyDescent="0.25">
      <c r="A75" s="23"/>
      <c r="B75" s="27" t="s">
        <v>99</v>
      </c>
      <c r="C75" s="74"/>
      <c r="D75" s="40"/>
      <c r="E75" s="74"/>
      <c r="F75" s="40"/>
      <c r="G75" s="75"/>
      <c r="H75" s="40"/>
    </row>
    <row r="76" spans="1:8" x14ac:dyDescent="0.25">
      <c r="A76" s="25"/>
      <c r="B76" s="39"/>
      <c r="C76" s="76"/>
      <c r="D76" s="77"/>
      <c r="E76" s="76"/>
      <c r="F76" s="77"/>
      <c r="G76" s="78"/>
      <c r="H76" s="77"/>
    </row>
    <row r="77" spans="1:8" x14ac:dyDescent="0.25">
      <c r="A77" s="45" t="s">
        <v>100</v>
      </c>
      <c r="B77" s="38" t="s">
        <v>134</v>
      </c>
      <c r="C77" s="83"/>
      <c r="D77" s="42"/>
      <c r="E77" s="83"/>
      <c r="F77" s="42"/>
      <c r="G77" s="84"/>
      <c r="H77" s="42"/>
    </row>
    <row r="78" spans="1:8" x14ac:dyDescent="0.25">
      <c r="A78" s="23" t="s">
        <v>84</v>
      </c>
      <c r="B78" s="27" t="s">
        <v>135</v>
      </c>
      <c r="C78" s="74"/>
      <c r="D78" s="40"/>
      <c r="E78" s="74"/>
      <c r="F78" s="40"/>
      <c r="G78" s="75"/>
      <c r="H78" s="40"/>
    </row>
    <row r="79" spans="1:8" x14ac:dyDescent="0.25">
      <c r="A79" s="23" t="s">
        <v>101</v>
      </c>
      <c r="B79" s="27" t="s">
        <v>102</v>
      </c>
      <c r="C79" s="74"/>
      <c r="D79" s="40"/>
      <c r="E79" s="74"/>
      <c r="F79" s="40"/>
      <c r="G79" s="75"/>
      <c r="H79" s="40"/>
    </row>
    <row r="80" spans="1:8" x14ac:dyDescent="0.25">
      <c r="A80" s="23"/>
      <c r="B80" s="27" t="s">
        <v>103</v>
      </c>
      <c r="C80" s="74"/>
      <c r="D80" s="40"/>
      <c r="E80" s="74"/>
      <c r="F80" s="40"/>
      <c r="G80" s="75"/>
      <c r="H80" s="40"/>
    </row>
    <row r="81" spans="1:9" x14ac:dyDescent="0.25">
      <c r="A81" s="23"/>
      <c r="B81" s="27" t="s">
        <v>104</v>
      </c>
      <c r="C81" s="74"/>
      <c r="D81" s="40"/>
      <c r="E81" s="74"/>
      <c r="F81" s="40"/>
      <c r="G81" s="75"/>
      <c r="H81" s="40"/>
    </row>
    <row r="82" spans="1:9" x14ac:dyDescent="0.25">
      <c r="A82" s="23"/>
      <c r="B82" s="27" t="s">
        <v>105</v>
      </c>
      <c r="C82" s="74"/>
      <c r="D82" s="40"/>
      <c r="E82" s="74"/>
      <c r="F82" s="40"/>
      <c r="G82" s="75"/>
      <c r="H82" s="40"/>
    </row>
    <row r="83" spans="1:9" x14ac:dyDescent="0.25">
      <c r="A83" s="23"/>
      <c r="B83" s="27" t="s">
        <v>106</v>
      </c>
      <c r="C83" s="74"/>
      <c r="D83" s="40"/>
      <c r="E83" s="74"/>
      <c r="F83" s="40"/>
      <c r="G83" s="75"/>
      <c r="H83" s="40"/>
    </row>
    <row r="84" spans="1:9" x14ac:dyDescent="0.25">
      <c r="A84" s="23"/>
      <c r="B84" s="27" t="s">
        <v>107</v>
      </c>
      <c r="C84" s="74"/>
      <c r="D84" s="40"/>
      <c r="E84" s="74"/>
      <c r="F84" s="40"/>
      <c r="G84" s="75"/>
      <c r="H84" s="40"/>
    </row>
    <row r="85" spans="1:9" x14ac:dyDescent="0.25">
      <c r="A85" s="25"/>
      <c r="B85" s="39"/>
      <c r="C85" s="76"/>
      <c r="D85" s="77"/>
      <c r="E85" s="76"/>
      <c r="F85" s="77"/>
      <c r="G85" s="78"/>
      <c r="H85" s="77"/>
    </row>
    <row r="86" spans="1:9" x14ac:dyDescent="0.25">
      <c r="A86" s="34" t="s">
        <v>108</v>
      </c>
      <c r="B86" s="38" t="s">
        <v>116</v>
      </c>
      <c r="C86" s="56">
        <f>D86*1*9559.3</f>
        <v>1242.7090000000001</v>
      </c>
      <c r="D86" s="33">
        <v>0.13</v>
      </c>
      <c r="E86" s="56">
        <v>0</v>
      </c>
      <c r="F86" s="33">
        <f>E86/1/B12</f>
        <v>0</v>
      </c>
      <c r="G86" s="73">
        <f>C86-E86</f>
        <v>1242.7090000000001</v>
      </c>
      <c r="H86" s="36">
        <f>D86-F86</f>
        <v>0.13</v>
      </c>
      <c r="I86" s="152" t="s">
        <v>117</v>
      </c>
    </row>
    <row r="87" spans="1:9" x14ac:dyDescent="0.25">
      <c r="A87" s="32" t="s">
        <v>109</v>
      </c>
      <c r="B87" s="27" t="s">
        <v>118</v>
      </c>
      <c r="C87" s="63"/>
      <c r="D87" s="33"/>
      <c r="E87" s="63"/>
      <c r="F87" s="33"/>
      <c r="G87" s="79"/>
      <c r="H87" s="33"/>
    </row>
    <row r="88" spans="1:9" x14ac:dyDescent="0.25">
      <c r="A88" s="23"/>
      <c r="B88" s="27"/>
      <c r="C88" s="63"/>
      <c r="D88" s="33"/>
      <c r="E88" s="63"/>
      <c r="F88" s="33"/>
      <c r="G88" s="79"/>
      <c r="H88" s="33"/>
    </row>
    <row r="89" spans="1:9" x14ac:dyDescent="0.25">
      <c r="A89" s="34" t="s">
        <v>140</v>
      </c>
      <c r="B89" s="38" t="s">
        <v>111</v>
      </c>
      <c r="C89" s="56">
        <f>D89*1*9559.3</f>
        <v>1051.5229999999999</v>
      </c>
      <c r="D89" s="36">
        <v>0.11</v>
      </c>
      <c r="E89" s="56">
        <f>F89*1*9559.3</f>
        <v>0</v>
      </c>
      <c r="F89" s="36">
        <v>0</v>
      </c>
      <c r="G89" s="73">
        <f>C89-E89</f>
        <v>1051.5229999999999</v>
      </c>
      <c r="H89" s="36">
        <f>D89-F89</f>
        <v>0.11</v>
      </c>
      <c r="I89" s="152" t="s">
        <v>117</v>
      </c>
    </row>
    <row r="90" spans="1:9" x14ac:dyDescent="0.25">
      <c r="A90" s="50" t="s">
        <v>141</v>
      </c>
      <c r="B90" s="39"/>
      <c r="C90" s="80"/>
      <c r="D90" s="81"/>
      <c r="E90" s="80"/>
      <c r="F90" s="81"/>
      <c r="G90" s="82"/>
      <c r="H90" s="81"/>
    </row>
    <row r="91" spans="1:9" x14ac:dyDescent="0.25">
      <c r="A91" s="34" t="s">
        <v>142</v>
      </c>
      <c r="B91" s="49" t="s">
        <v>112</v>
      </c>
      <c r="C91" s="56">
        <f>D91*1*9559.3</f>
        <v>21030.46</v>
      </c>
      <c r="D91" s="36">
        <v>2.2000000000000002</v>
      </c>
      <c r="E91" s="56">
        <f>F91*1*9559.3</f>
        <v>21030.46</v>
      </c>
      <c r="F91" s="36">
        <v>2.2000000000000002</v>
      </c>
      <c r="G91" s="73">
        <f>C91-E91</f>
        <v>0</v>
      </c>
      <c r="H91" s="36">
        <f>D91-F91</f>
        <v>0</v>
      </c>
    </row>
    <row r="92" spans="1:9" x14ac:dyDescent="0.25">
      <c r="A92" s="32" t="s">
        <v>121</v>
      </c>
      <c r="B92" s="47"/>
      <c r="C92" s="63"/>
      <c r="D92" s="33"/>
      <c r="E92" s="63"/>
      <c r="F92" s="33"/>
      <c r="G92" s="79"/>
      <c r="H92" s="33"/>
    </row>
    <row r="93" spans="1:9" x14ac:dyDescent="0.25">
      <c r="A93" s="32"/>
      <c r="B93" s="47"/>
      <c r="C93" s="80"/>
      <c r="D93" s="81"/>
      <c r="E93" s="80"/>
      <c r="F93" s="81"/>
      <c r="G93" s="82"/>
      <c r="H93" s="81"/>
    </row>
    <row r="94" spans="1:9" x14ac:dyDescent="0.25">
      <c r="A94" s="71" t="s">
        <v>110</v>
      </c>
      <c r="B94" s="38" t="s">
        <v>111</v>
      </c>
      <c r="C94" s="56">
        <f>D94*1*9559.3</f>
        <v>4110.4989999999998</v>
      </c>
      <c r="D94" s="36">
        <v>0.43</v>
      </c>
      <c r="E94" s="56">
        <f>F94*1*9559.3</f>
        <v>4110.4989999999998</v>
      </c>
      <c r="F94" s="36">
        <v>0.43</v>
      </c>
      <c r="G94" s="73">
        <f>C94-E94</f>
        <v>0</v>
      </c>
      <c r="H94" s="36">
        <f>D94-F94</f>
        <v>0</v>
      </c>
    </row>
    <row r="95" spans="1:9" x14ac:dyDescent="0.25">
      <c r="A95" s="70" t="s">
        <v>189</v>
      </c>
      <c r="B95" s="27"/>
      <c r="C95" s="63"/>
      <c r="D95" s="33"/>
      <c r="E95" s="63"/>
      <c r="F95" s="33"/>
      <c r="G95" s="79"/>
      <c r="H95" s="33"/>
    </row>
    <row r="96" spans="1:9" x14ac:dyDescent="0.25">
      <c r="A96" s="32" t="s">
        <v>190</v>
      </c>
      <c r="B96" s="27"/>
      <c r="C96" s="63"/>
      <c r="D96" s="33"/>
      <c r="E96" s="63"/>
      <c r="F96" s="33"/>
      <c r="G96" s="79"/>
      <c r="H96" s="33"/>
    </row>
    <row r="97" spans="1:9" x14ac:dyDescent="0.25">
      <c r="A97" s="34" t="s">
        <v>143</v>
      </c>
      <c r="B97" s="38" t="s">
        <v>111</v>
      </c>
      <c r="C97" s="56">
        <f>D97*1*9559.3</f>
        <v>2007.4529999999997</v>
      </c>
      <c r="D97" s="36">
        <v>0.21</v>
      </c>
      <c r="E97" s="56">
        <f>F97*1*9559.3</f>
        <v>2007.4529999999997</v>
      </c>
      <c r="F97" s="36">
        <v>0.21</v>
      </c>
      <c r="G97" s="73">
        <f>C97-E97</f>
        <v>0</v>
      </c>
      <c r="H97" s="36">
        <f>D97-F97</f>
        <v>0</v>
      </c>
    </row>
    <row r="98" spans="1:9" x14ac:dyDescent="0.25">
      <c r="A98" s="50" t="s">
        <v>136</v>
      </c>
      <c r="B98" s="57"/>
      <c r="C98" s="80"/>
      <c r="D98" s="81"/>
      <c r="E98" s="80"/>
      <c r="F98" s="81"/>
      <c r="G98" s="82"/>
      <c r="H98" s="81"/>
    </row>
    <row r="99" spans="1:9" x14ac:dyDescent="0.25">
      <c r="A99" s="32" t="s">
        <v>144</v>
      </c>
      <c r="B99" s="38" t="s">
        <v>111</v>
      </c>
      <c r="C99" s="56">
        <f>D99*1*9559.3</f>
        <v>1911.86</v>
      </c>
      <c r="D99" s="36">
        <v>0.2</v>
      </c>
      <c r="E99" s="56">
        <f>F99*1*9559.3</f>
        <v>1911.86</v>
      </c>
      <c r="F99" s="36">
        <v>0.2</v>
      </c>
      <c r="G99" s="73">
        <f>C99-E99</f>
        <v>0</v>
      </c>
      <c r="H99" s="36">
        <f>D99-F99</f>
        <v>0</v>
      </c>
    </row>
    <row r="100" spans="1:9" x14ac:dyDescent="0.25">
      <c r="A100" s="32" t="s">
        <v>145</v>
      </c>
      <c r="B100" s="58"/>
      <c r="C100" s="63"/>
      <c r="D100" s="33"/>
      <c r="E100" s="63"/>
      <c r="F100" s="33"/>
      <c r="G100" s="79"/>
      <c r="H100" s="33"/>
    </row>
    <row r="101" spans="1:9" x14ac:dyDescent="0.25">
      <c r="A101" s="32" t="s">
        <v>146</v>
      </c>
      <c r="B101" s="58"/>
      <c r="C101" s="63"/>
      <c r="D101" s="33"/>
      <c r="E101" s="63"/>
      <c r="F101" s="33"/>
      <c r="G101" s="79"/>
      <c r="H101" s="33"/>
    </row>
    <row r="102" spans="1:9" x14ac:dyDescent="0.25">
      <c r="A102" s="34" t="s">
        <v>147</v>
      </c>
      <c r="B102" s="49"/>
      <c r="C102" s="56">
        <f>D102*1*9559.3</f>
        <v>27721.969999999998</v>
      </c>
      <c r="D102" s="36">
        <v>2.9</v>
      </c>
      <c r="E102" s="56">
        <f>F102*1*9559.3</f>
        <v>27721.969999999998</v>
      </c>
      <c r="F102" s="36">
        <v>2.9</v>
      </c>
      <c r="G102" s="73">
        <f>C102-E102</f>
        <v>0</v>
      </c>
      <c r="H102" s="36">
        <f>D102-F102</f>
        <v>0</v>
      </c>
    </row>
    <row r="103" spans="1:9" x14ac:dyDescent="0.25">
      <c r="A103" s="50" t="s">
        <v>148</v>
      </c>
      <c r="B103" s="57"/>
      <c r="C103" s="80"/>
      <c r="D103" s="81"/>
      <c r="E103" s="80"/>
      <c r="F103" s="81"/>
      <c r="G103" s="82"/>
      <c r="H103" s="81"/>
    </row>
    <row r="104" spans="1:9" x14ac:dyDescent="0.25">
      <c r="A104" s="34" t="s">
        <v>155</v>
      </c>
      <c r="B104" s="64"/>
      <c r="C104" s="66">
        <f>C19+C29+C44+C48+C59+C86+C89+C91+C94+C97+C99+C102</f>
        <v>240703.17399999997</v>
      </c>
      <c r="D104" s="65">
        <f>D19+D29+D44+D48+D59+D86+D89+D91+D94+D97+D99+D102</f>
        <v>25.179999999999996</v>
      </c>
      <c r="E104" s="66">
        <f>E19+E29+E44+E48+E59+E86+E89+E91+E94+E97+E99+E102</f>
        <v>238408.94199999998</v>
      </c>
      <c r="F104" s="65">
        <f t="shared" ref="F104" si="0">F19+F29+F44+F48+F59+F86+F89+F91+F94+F97+F99+F102</f>
        <v>24.939999999999998</v>
      </c>
      <c r="G104" s="56">
        <f>C104-E104</f>
        <v>2294.2319999999891</v>
      </c>
      <c r="H104" s="36">
        <f>D104-F104</f>
        <v>0.23999999999999844</v>
      </c>
    </row>
    <row r="105" spans="1:9" x14ac:dyDescent="0.25">
      <c r="A105" s="50" t="s">
        <v>156</v>
      </c>
      <c r="B105" s="48"/>
      <c r="C105" s="85"/>
      <c r="D105" s="86"/>
      <c r="E105" s="80"/>
      <c r="F105" s="81"/>
      <c r="G105" s="80"/>
      <c r="H105" s="81"/>
    </row>
    <row r="106" spans="1:9" x14ac:dyDescent="0.25">
      <c r="A106" s="32" t="s">
        <v>157</v>
      </c>
      <c r="B106" s="58" t="s">
        <v>158</v>
      </c>
      <c r="C106" s="56">
        <f>D106*1*9559.3</f>
        <v>20552.494999999999</v>
      </c>
      <c r="D106" s="65">
        <v>2.15</v>
      </c>
      <c r="E106" s="56">
        <v>106094.99</v>
      </c>
      <c r="F106" s="36">
        <f>E106/1/B12</f>
        <v>11.098614961346543</v>
      </c>
      <c r="G106" s="56">
        <f>C106-E106</f>
        <v>-85542.49500000001</v>
      </c>
      <c r="H106" s="36">
        <f>D106-F106</f>
        <v>-8.9486149613465429</v>
      </c>
      <c r="I106" s="152" t="s">
        <v>138</v>
      </c>
    </row>
    <row r="107" spans="1:9" x14ac:dyDescent="0.25">
      <c r="A107" s="32" t="s">
        <v>159</v>
      </c>
      <c r="B107" s="47"/>
      <c r="C107" s="87"/>
      <c r="D107" s="46"/>
      <c r="E107" s="63"/>
      <c r="F107" s="33"/>
      <c r="G107" s="63"/>
      <c r="H107" s="33"/>
    </row>
    <row r="108" spans="1:9" x14ac:dyDescent="0.25">
      <c r="A108" s="32" t="s">
        <v>160</v>
      </c>
      <c r="B108" s="47"/>
      <c r="C108" s="87"/>
      <c r="D108" s="46"/>
      <c r="E108" s="63"/>
      <c r="F108" s="33"/>
      <c r="G108" s="63"/>
      <c r="H108" s="33"/>
    </row>
    <row r="109" spans="1:9" x14ac:dyDescent="0.25">
      <c r="A109" s="34" t="s">
        <v>161</v>
      </c>
      <c r="B109" s="49" t="s">
        <v>162</v>
      </c>
      <c r="C109" s="56">
        <f>D109*1*9559.3</f>
        <v>56208.683999999994</v>
      </c>
      <c r="D109" s="65">
        <v>5.88</v>
      </c>
      <c r="E109" s="56">
        <f>F109*1*9559.3</f>
        <v>56208.683999999994</v>
      </c>
      <c r="F109" s="36">
        <v>5.88</v>
      </c>
      <c r="G109" s="56">
        <f>C109-E109</f>
        <v>0</v>
      </c>
      <c r="H109" s="36">
        <f>D109-F109</f>
        <v>0</v>
      </c>
    </row>
    <row r="110" spans="1:9" x14ac:dyDescent="0.25">
      <c r="A110" s="32" t="s">
        <v>163</v>
      </c>
      <c r="B110" s="58" t="s">
        <v>164</v>
      </c>
      <c r="C110" s="87"/>
      <c r="D110" s="46"/>
      <c r="E110" s="63"/>
      <c r="F110" s="33"/>
      <c r="G110" s="63"/>
      <c r="H110" s="33"/>
    </row>
    <row r="111" spans="1:9" x14ac:dyDescent="0.25">
      <c r="A111" s="32" t="s">
        <v>193</v>
      </c>
      <c r="B111" s="58"/>
      <c r="C111" s="87"/>
      <c r="D111" s="46"/>
      <c r="E111" s="63"/>
      <c r="F111" s="33"/>
      <c r="G111" s="63"/>
      <c r="H111" s="33"/>
    </row>
    <row r="112" spans="1:9" x14ac:dyDescent="0.25">
      <c r="A112" s="32" t="s">
        <v>194</v>
      </c>
      <c r="B112" s="58"/>
      <c r="C112" s="87"/>
      <c r="D112" s="46"/>
      <c r="E112" s="63"/>
      <c r="F112" s="33"/>
      <c r="G112" s="63"/>
      <c r="H112" s="33"/>
    </row>
    <row r="113" spans="1:9" x14ac:dyDescent="0.25">
      <c r="A113" s="50" t="s">
        <v>195</v>
      </c>
      <c r="B113" s="57"/>
      <c r="C113" s="85"/>
      <c r="D113" s="86"/>
      <c r="E113" s="80"/>
      <c r="F113" s="81"/>
      <c r="G113" s="80"/>
      <c r="H113" s="81"/>
    </row>
    <row r="114" spans="1:9" x14ac:dyDescent="0.25">
      <c r="A114" s="32" t="s">
        <v>165</v>
      </c>
      <c r="B114" s="58" t="s">
        <v>162</v>
      </c>
      <c r="C114" s="56">
        <f>D114*1*9559.3</f>
        <v>1242.7090000000001</v>
      </c>
      <c r="D114" s="46">
        <v>0.13</v>
      </c>
      <c r="E114" s="56">
        <v>1051.52</v>
      </c>
      <c r="F114" s="33">
        <f>E114/1/B12</f>
        <v>0.10999968616948941</v>
      </c>
      <c r="G114" s="56">
        <f>C114-E114</f>
        <v>191.18900000000008</v>
      </c>
      <c r="H114" s="36">
        <f>D114-F114</f>
        <v>2.0000313830510597E-2</v>
      </c>
      <c r="I114" s="152" t="s">
        <v>210</v>
      </c>
    </row>
    <row r="115" spans="1:9" x14ac:dyDescent="0.25">
      <c r="A115" s="32" t="s">
        <v>196</v>
      </c>
      <c r="B115" s="58" t="s">
        <v>164</v>
      </c>
      <c r="C115" s="87"/>
      <c r="D115" s="46"/>
      <c r="E115" s="63"/>
      <c r="F115" s="33"/>
      <c r="G115" s="63"/>
      <c r="H115" s="33"/>
    </row>
    <row r="116" spans="1:9" x14ac:dyDescent="0.25">
      <c r="A116" s="32"/>
      <c r="B116" s="47"/>
      <c r="C116" s="87"/>
      <c r="D116" s="46"/>
      <c r="E116" s="63"/>
      <c r="F116" s="33"/>
      <c r="G116" s="63"/>
      <c r="H116" s="33"/>
    </row>
    <row r="117" spans="1:9" x14ac:dyDescent="0.25">
      <c r="A117" s="34" t="s">
        <v>166</v>
      </c>
      <c r="B117" s="49" t="s">
        <v>162</v>
      </c>
      <c r="C117" s="56">
        <f>D117*1*9559.3</f>
        <v>3250.1619999999998</v>
      </c>
      <c r="D117" s="65">
        <v>0.34</v>
      </c>
      <c r="E117" s="56">
        <f>F117*1*9559.3</f>
        <v>955.93</v>
      </c>
      <c r="F117" s="36">
        <v>0.1</v>
      </c>
      <c r="G117" s="56">
        <f>C117-E117</f>
        <v>2294.232</v>
      </c>
      <c r="H117" s="36">
        <f>D117-F117</f>
        <v>0.24000000000000002</v>
      </c>
      <c r="I117" s="152" t="s">
        <v>210</v>
      </c>
    </row>
    <row r="118" spans="1:9" x14ac:dyDescent="0.25">
      <c r="A118" s="50" t="s">
        <v>167</v>
      </c>
      <c r="B118" s="57" t="s">
        <v>164</v>
      </c>
      <c r="C118" s="85"/>
      <c r="D118" s="86"/>
      <c r="E118" s="80"/>
      <c r="F118" s="81"/>
      <c r="G118" s="80"/>
      <c r="H118" s="81"/>
    </row>
    <row r="119" spans="1:9" x14ac:dyDescent="0.25">
      <c r="A119" s="34" t="s">
        <v>168</v>
      </c>
      <c r="B119" s="49" t="s">
        <v>124</v>
      </c>
      <c r="C119" s="56">
        <f>D119*1*9559.3</f>
        <v>1816.2669999999998</v>
      </c>
      <c r="D119" s="65">
        <v>0.19</v>
      </c>
      <c r="E119" s="56">
        <v>0</v>
      </c>
      <c r="F119" s="36">
        <f>E119/B12</f>
        <v>0</v>
      </c>
      <c r="G119" s="56">
        <f>C119-E119</f>
        <v>1816.2669999999998</v>
      </c>
      <c r="H119" s="36">
        <f>D119-F119</f>
        <v>0.19</v>
      </c>
      <c r="I119" s="152" t="s">
        <v>117</v>
      </c>
    </row>
    <row r="120" spans="1:9" x14ac:dyDescent="0.25">
      <c r="A120" s="32" t="s">
        <v>125</v>
      </c>
      <c r="B120" s="47"/>
      <c r="C120" s="87"/>
      <c r="D120" s="46"/>
      <c r="E120" s="63"/>
      <c r="F120" s="33"/>
      <c r="G120" s="63"/>
      <c r="H120" s="33"/>
    </row>
    <row r="121" spans="1:9" x14ac:dyDescent="0.25">
      <c r="A121" s="34" t="s">
        <v>169</v>
      </c>
      <c r="B121" s="49" t="s">
        <v>124</v>
      </c>
      <c r="C121" s="56">
        <f>D121*1*9559.3</f>
        <v>5926.7659999999996</v>
      </c>
      <c r="D121" s="36">
        <v>0.62</v>
      </c>
      <c r="E121" s="56">
        <f>F121*1*9559.3</f>
        <v>0</v>
      </c>
      <c r="F121" s="36">
        <v>0</v>
      </c>
      <c r="G121" s="56">
        <f>C121-E121</f>
        <v>5926.7659999999996</v>
      </c>
      <c r="H121" s="36">
        <f>D121-F121</f>
        <v>0.62</v>
      </c>
      <c r="I121" s="152" t="s">
        <v>117</v>
      </c>
    </row>
    <row r="122" spans="1:9" x14ac:dyDescent="0.25">
      <c r="A122" s="32" t="s">
        <v>170</v>
      </c>
      <c r="B122" s="39"/>
      <c r="C122" s="80"/>
      <c r="D122" s="81"/>
      <c r="E122" s="80"/>
      <c r="F122" s="81"/>
      <c r="G122" s="80"/>
      <c r="H122" s="81"/>
    </row>
    <row r="123" spans="1:9" x14ac:dyDescent="0.25">
      <c r="A123" s="34" t="s">
        <v>171</v>
      </c>
      <c r="B123" s="51"/>
      <c r="C123" s="56">
        <f>C106+C109+C119+C121+C114+C117</f>
        <v>88997.082999999999</v>
      </c>
      <c r="D123" s="36">
        <f>D106+D109+D119+D121+D114+D117</f>
        <v>9.3099999999999987</v>
      </c>
      <c r="E123" s="56">
        <f>E106+E109+E119+E121+E114+E117</f>
        <v>164311.12399999998</v>
      </c>
      <c r="F123" s="36">
        <f>F106+F109+F119+F121+F114+F117</f>
        <v>17.188614647516033</v>
      </c>
      <c r="G123" s="56">
        <f>C123-E123</f>
        <v>-75314.040999999983</v>
      </c>
      <c r="H123" s="36">
        <f>D123-F123</f>
        <v>-7.8786146475160344</v>
      </c>
    </row>
    <row r="124" spans="1:9" ht="15.75" thickBot="1" x14ac:dyDescent="0.3">
      <c r="A124" s="53" t="s">
        <v>172</v>
      </c>
      <c r="B124" s="52"/>
      <c r="C124" s="88"/>
      <c r="D124" s="89"/>
      <c r="E124" s="88"/>
      <c r="F124" s="89"/>
      <c r="G124" s="88"/>
      <c r="H124" s="89"/>
    </row>
    <row r="125" spans="1:9" x14ac:dyDescent="0.25">
      <c r="A125" s="90" t="s">
        <v>137</v>
      </c>
      <c r="B125" s="91"/>
      <c r="C125" s="92">
        <f>C104+C123</f>
        <v>329700.25699999998</v>
      </c>
      <c r="D125" s="93">
        <f>D104+D123</f>
        <v>34.489999999999995</v>
      </c>
      <c r="E125" s="92">
        <f>E104+E123</f>
        <v>402720.06599999999</v>
      </c>
      <c r="F125" s="93">
        <f>F104+F123</f>
        <v>42.128614647516031</v>
      </c>
      <c r="G125" s="94">
        <f>C125-E125</f>
        <v>-73019.809000000008</v>
      </c>
      <c r="H125" s="95">
        <f>D125-F125</f>
        <v>-7.6386146475160359</v>
      </c>
    </row>
    <row r="126" spans="1:9" ht="15.75" thickBot="1" x14ac:dyDescent="0.3">
      <c r="A126" s="53"/>
      <c r="B126" s="98"/>
      <c r="C126" s="107"/>
      <c r="D126" s="100"/>
      <c r="E126" s="108"/>
      <c r="F126" s="101"/>
      <c r="G126" s="99"/>
      <c r="H126" s="101"/>
    </row>
    <row r="127" spans="1:9" x14ac:dyDescent="0.25">
      <c r="A127" s="4"/>
      <c r="B127" s="4"/>
      <c r="C127" s="4"/>
      <c r="E127" s="69"/>
      <c r="I127" s="154"/>
    </row>
    <row r="128" spans="1:9" ht="15.75" x14ac:dyDescent="0.25">
      <c r="A128" s="3"/>
      <c r="B128" s="3"/>
      <c r="C128" s="3"/>
      <c r="D128" s="3"/>
      <c r="E128" s="3"/>
      <c r="F128" s="3"/>
      <c r="G128" s="3"/>
      <c r="H128" s="3"/>
      <c r="I128" s="154"/>
    </row>
    <row r="129" spans="1:9" ht="15.75" x14ac:dyDescent="0.25">
      <c r="A129" s="3" t="s">
        <v>243</v>
      </c>
      <c r="B129" s="3"/>
      <c r="C129" s="3"/>
      <c r="D129" s="3" t="s">
        <v>5</v>
      </c>
      <c r="E129" s="3" t="s">
        <v>5</v>
      </c>
      <c r="F129" s="3"/>
      <c r="G129" s="3"/>
      <c r="H129" s="3"/>
    </row>
    <row r="130" spans="1:9" ht="15.75" x14ac:dyDescent="0.25">
      <c r="A130" s="3" t="s">
        <v>5</v>
      </c>
      <c r="B130" s="153"/>
      <c r="C130" s="153"/>
      <c r="D130" s="153"/>
      <c r="E130" s="153"/>
      <c r="F130" s="153"/>
      <c r="G130" s="153"/>
      <c r="H130" s="153"/>
      <c r="I130" s="154"/>
    </row>
    <row r="131" spans="1:9" ht="15.75" x14ac:dyDescent="0.25">
      <c r="A131" s="3"/>
      <c r="B131" s="153"/>
      <c r="C131" s="153"/>
      <c r="D131" s="153"/>
      <c r="E131" s="153"/>
      <c r="F131" s="153" t="s">
        <v>138</v>
      </c>
      <c r="G131" s="155">
        <f>G86+G89+G106+G114+G117+G119+G121</f>
        <v>-73019.809000000008</v>
      </c>
      <c r="H131" s="156"/>
      <c r="I131" s="154"/>
    </row>
    <row r="132" spans="1:9" ht="15.75" x14ac:dyDescent="0.25">
      <c r="A132" s="3"/>
      <c r="B132" s="153"/>
      <c r="C132" s="155">
        <f>C125-G133</f>
        <v>329700.25699999998</v>
      </c>
      <c r="D132" s="153"/>
      <c r="E132" s="153"/>
      <c r="F132" s="153" t="s">
        <v>119</v>
      </c>
      <c r="G132" s="155">
        <v>0</v>
      </c>
      <c r="H132" s="156"/>
      <c r="I132" s="157"/>
    </row>
    <row r="133" spans="1:9" ht="15.75" x14ac:dyDescent="0.25">
      <c r="A133" s="3"/>
      <c r="B133" s="153"/>
      <c r="C133" s="153"/>
      <c r="D133" s="153"/>
      <c r="E133" s="153"/>
      <c r="F133" s="153" t="s">
        <v>120</v>
      </c>
      <c r="G133" s="155">
        <v>0</v>
      </c>
      <c r="H133" s="156"/>
      <c r="I133" s="154"/>
    </row>
    <row r="134" spans="1:9" ht="15.75" x14ac:dyDescent="0.25">
      <c r="A134" s="3"/>
      <c r="B134" s="153"/>
      <c r="C134" s="153"/>
      <c r="D134" s="153"/>
      <c r="E134" s="153"/>
      <c r="F134" s="153" t="s">
        <v>199</v>
      </c>
      <c r="G134" s="155">
        <f>G131+G132+G133</f>
        <v>-73019.809000000008</v>
      </c>
      <c r="H134" s="156"/>
      <c r="I134" s="154"/>
    </row>
    <row r="135" spans="1:9" ht="15.75" x14ac:dyDescent="0.25">
      <c r="A135" s="3"/>
      <c r="B135" s="153"/>
      <c r="C135" s="153"/>
      <c r="D135" s="153"/>
      <c r="E135" s="153"/>
      <c r="F135" s="153" t="s">
        <v>117</v>
      </c>
      <c r="G135" s="155">
        <f>G131+G132</f>
        <v>-73019.809000000008</v>
      </c>
      <c r="H135" s="156"/>
      <c r="I135" s="154"/>
    </row>
    <row r="136" spans="1:9" ht="15.75" x14ac:dyDescent="0.25">
      <c r="A136" s="3"/>
      <c r="B136" s="153"/>
      <c r="C136" s="153"/>
      <c r="D136" s="153"/>
      <c r="E136" s="153" t="s">
        <v>197</v>
      </c>
      <c r="F136" s="153"/>
      <c r="G136" s="155">
        <f>G131</f>
        <v>-73019.809000000008</v>
      </c>
      <c r="H136" s="156"/>
      <c r="I136" s="154"/>
    </row>
    <row r="137" spans="1:9" x14ac:dyDescent="0.25">
      <c r="B137" s="154"/>
      <c r="C137" s="154"/>
      <c r="D137" s="154"/>
      <c r="E137" s="154"/>
      <c r="F137" s="154"/>
      <c r="G137" s="154"/>
      <c r="H137" s="154"/>
      <c r="I137" s="154"/>
    </row>
    <row r="138" spans="1:9" ht="15.75" x14ac:dyDescent="0.25">
      <c r="B138" s="154"/>
      <c r="C138" s="154"/>
      <c r="D138" s="154"/>
      <c r="E138" s="154"/>
      <c r="F138" s="153" t="s">
        <v>198</v>
      </c>
      <c r="G138" s="158"/>
      <c r="H138" s="154"/>
      <c r="I138" s="154"/>
    </row>
    <row r="139" spans="1:9" x14ac:dyDescent="0.25">
      <c r="B139" s="154"/>
      <c r="C139" s="154"/>
      <c r="D139" s="154"/>
      <c r="E139" s="154"/>
      <c r="F139" s="154"/>
      <c r="G139" s="154"/>
      <c r="H139" s="154"/>
      <c r="I139" s="154"/>
    </row>
  </sheetData>
  <pageMargins left="0" right="0" top="0" bottom="0" header="0.31496062992125984" footer="0.31496062992125984"/>
  <pageSetup paperSize="9" scale="2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60"/>
  <sheetViews>
    <sheetView tabSelected="1" topLeftCell="A5" zoomScale="50" zoomScaleNormal="50" workbookViewId="0">
      <selection activeCell="J126" sqref="J126"/>
    </sheetView>
  </sheetViews>
  <sheetFormatPr defaultColWidth="11.5703125" defaultRowHeight="15" x14ac:dyDescent="0.25"/>
  <cols>
    <col min="1" max="1" width="36.42578125" style="69" customWidth="1"/>
    <col min="2" max="2" width="42.85546875" style="69" customWidth="1"/>
    <col min="3" max="3" width="13.140625" style="69" bestFit="1" customWidth="1"/>
    <col min="4" max="4" width="11.28515625" style="69" customWidth="1"/>
    <col min="5" max="5" width="12.7109375" style="69" customWidth="1"/>
    <col min="6" max="6" width="12.140625" style="69" customWidth="1"/>
    <col min="7" max="7" width="16.42578125" style="69" customWidth="1"/>
    <col min="8" max="8" width="11.42578125" style="69" customWidth="1"/>
    <col min="9" max="9" width="13.7109375" style="154" customWidth="1"/>
    <col min="10" max="10" width="19.140625" style="69" customWidth="1"/>
    <col min="11" max="11" width="54.42578125" style="69" customWidth="1"/>
    <col min="12" max="12" width="13.85546875" style="69" customWidth="1"/>
    <col min="13" max="13" width="12.85546875" style="69" customWidth="1"/>
    <col min="14" max="14" width="14.28515625" style="69" customWidth="1"/>
    <col min="15" max="26" width="11.5703125" style="69"/>
    <col min="27" max="27" width="7" style="69" customWidth="1"/>
    <col min="28" max="28" width="11.5703125" style="69"/>
    <col min="29" max="29" width="6.7109375" style="69" customWidth="1"/>
    <col min="30" max="30" width="11.5703125" style="69"/>
    <col min="31" max="31" width="13.7109375" style="69" customWidth="1"/>
    <col min="32" max="240" width="11.5703125" style="69"/>
    <col min="241" max="241" width="22.140625" style="69" customWidth="1"/>
    <col min="242" max="242" width="42.85546875" style="69" customWidth="1"/>
    <col min="243" max="243" width="11.5703125" style="69"/>
    <col min="244" max="244" width="11.28515625" style="69" customWidth="1"/>
    <col min="245" max="245" width="12.7109375" style="69" customWidth="1"/>
    <col min="246" max="246" width="12.140625" style="69" customWidth="1"/>
    <col min="247" max="247" width="11.7109375" style="69" customWidth="1"/>
    <col min="248" max="248" width="11.42578125" style="69" customWidth="1"/>
    <col min="249" max="249" width="12.7109375" style="69" customWidth="1"/>
    <col min="250" max="250" width="4.140625" style="69" customWidth="1"/>
    <col min="251" max="251" width="33.42578125" style="69" customWidth="1"/>
    <col min="252" max="252" width="12.5703125" style="69" customWidth="1"/>
    <col min="253" max="253" width="12.28515625" style="69" customWidth="1"/>
    <col min="254" max="254" width="10.140625" style="69" customWidth="1"/>
    <col min="255" max="255" width="10.5703125" style="69" customWidth="1"/>
    <col min="256" max="256" width="10.7109375" style="69" customWidth="1"/>
    <col min="257" max="257" width="11.5703125" style="69"/>
    <col min="258" max="258" width="11.7109375" style="69" customWidth="1"/>
    <col min="259" max="496" width="11.5703125" style="69"/>
    <col min="497" max="497" width="22.140625" style="69" customWidth="1"/>
    <col min="498" max="498" width="42.85546875" style="69" customWidth="1"/>
    <col min="499" max="499" width="11.5703125" style="69"/>
    <col min="500" max="500" width="11.28515625" style="69" customWidth="1"/>
    <col min="501" max="501" width="12.7109375" style="69" customWidth="1"/>
    <col min="502" max="502" width="12.140625" style="69" customWidth="1"/>
    <col min="503" max="503" width="11.7109375" style="69" customWidth="1"/>
    <col min="504" max="504" width="11.42578125" style="69" customWidth="1"/>
    <col min="505" max="505" width="12.7109375" style="69" customWidth="1"/>
    <col min="506" max="506" width="4.140625" style="69" customWidth="1"/>
    <col min="507" max="507" width="33.42578125" style="69" customWidth="1"/>
    <col min="508" max="508" width="12.5703125" style="69" customWidth="1"/>
    <col min="509" max="509" width="12.28515625" style="69" customWidth="1"/>
    <col min="510" max="510" width="10.140625" style="69" customWidth="1"/>
    <col min="511" max="511" width="10.5703125" style="69" customWidth="1"/>
    <col min="512" max="512" width="10.7109375" style="69" customWidth="1"/>
    <col min="513" max="513" width="11.5703125" style="69"/>
    <col min="514" max="514" width="11.7109375" style="69" customWidth="1"/>
    <col min="515" max="752" width="11.5703125" style="69"/>
    <col min="753" max="753" width="22.140625" style="69" customWidth="1"/>
    <col min="754" max="754" width="42.85546875" style="69" customWidth="1"/>
    <col min="755" max="755" width="11.5703125" style="69"/>
    <col min="756" max="756" width="11.28515625" style="69" customWidth="1"/>
    <col min="757" max="757" width="12.7109375" style="69" customWidth="1"/>
    <col min="758" max="758" width="12.140625" style="69" customWidth="1"/>
    <col min="759" max="759" width="11.7109375" style="69" customWidth="1"/>
    <col min="760" max="760" width="11.42578125" style="69" customWidth="1"/>
    <col min="761" max="761" width="12.7109375" style="69" customWidth="1"/>
    <col min="762" max="762" width="4.140625" style="69" customWidth="1"/>
    <col min="763" max="763" width="33.42578125" style="69" customWidth="1"/>
    <col min="764" max="764" width="12.5703125" style="69" customWidth="1"/>
    <col min="765" max="765" width="12.28515625" style="69" customWidth="1"/>
    <col min="766" max="766" width="10.140625" style="69" customWidth="1"/>
    <col min="767" max="767" width="10.5703125" style="69" customWidth="1"/>
    <col min="768" max="768" width="10.7109375" style="69" customWidth="1"/>
    <col min="769" max="769" width="11.5703125" style="69"/>
    <col min="770" max="770" width="11.7109375" style="69" customWidth="1"/>
    <col min="771" max="1008" width="11.5703125" style="69"/>
    <col min="1009" max="1009" width="22.140625" style="69" customWidth="1"/>
    <col min="1010" max="1010" width="42.85546875" style="69" customWidth="1"/>
    <col min="1011" max="1011" width="11.5703125" style="69"/>
    <col min="1012" max="1012" width="11.28515625" style="69" customWidth="1"/>
    <col min="1013" max="1013" width="12.7109375" style="69" customWidth="1"/>
    <col min="1014" max="1014" width="12.140625" style="69" customWidth="1"/>
    <col min="1015" max="1015" width="11.7109375" style="69" customWidth="1"/>
    <col min="1016" max="1016" width="11.42578125" style="69" customWidth="1"/>
    <col min="1017" max="1017" width="12.7109375" style="69" customWidth="1"/>
    <col min="1018" max="1018" width="4.140625" style="69" customWidth="1"/>
    <col min="1019" max="1019" width="33.42578125" style="69" customWidth="1"/>
    <col min="1020" max="1020" width="12.5703125" style="69" customWidth="1"/>
    <col min="1021" max="1021" width="12.28515625" style="69" customWidth="1"/>
    <col min="1022" max="1022" width="10.140625" style="69" customWidth="1"/>
    <col min="1023" max="1023" width="10.5703125" style="69" customWidth="1"/>
    <col min="1024" max="1024" width="10.7109375" style="69" customWidth="1"/>
    <col min="1025" max="1025" width="11.5703125" style="69"/>
    <col min="1026" max="1026" width="11.7109375" style="69" customWidth="1"/>
    <col min="1027" max="1264" width="11.5703125" style="69"/>
    <col min="1265" max="1265" width="22.140625" style="69" customWidth="1"/>
    <col min="1266" max="1266" width="42.85546875" style="69" customWidth="1"/>
    <col min="1267" max="1267" width="11.5703125" style="69"/>
    <col min="1268" max="1268" width="11.28515625" style="69" customWidth="1"/>
    <col min="1269" max="1269" width="12.7109375" style="69" customWidth="1"/>
    <col min="1270" max="1270" width="12.140625" style="69" customWidth="1"/>
    <col min="1271" max="1271" width="11.7109375" style="69" customWidth="1"/>
    <col min="1272" max="1272" width="11.42578125" style="69" customWidth="1"/>
    <col min="1273" max="1273" width="12.7109375" style="69" customWidth="1"/>
    <col min="1274" max="1274" width="4.140625" style="69" customWidth="1"/>
    <col min="1275" max="1275" width="33.42578125" style="69" customWidth="1"/>
    <col min="1276" max="1276" width="12.5703125" style="69" customWidth="1"/>
    <col min="1277" max="1277" width="12.28515625" style="69" customWidth="1"/>
    <col min="1278" max="1278" width="10.140625" style="69" customWidth="1"/>
    <col min="1279" max="1279" width="10.5703125" style="69" customWidth="1"/>
    <col min="1280" max="1280" width="10.7109375" style="69" customWidth="1"/>
    <col min="1281" max="1281" width="11.5703125" style="69"/>
    <col min="1282" max="1282" width="11.7109375" style="69" customWidth="1"/>
    <col min="1283" max="1520" width="11.5703125" style="69"/>
    <col min="1521" max="1521" width="22.140625" style="69" customWidth="1"/>
    <col min="1522" max="1522" width="42.85546875" style="69" customWidth="1"/>
    <col min="1523" max="1523" width="11.5703125" style="69"/>
    <col min="1524" max="1524" width="11.28515625" style="69" customWidth="1"/>
    <col min="1525" max="1525" width="12.7109375" style="69" customWidth="1"/>
    <col min="1526" max="1526" width="12.140625" style="69" customWidth="1"/>
    <col min="1527" max="1527" width="11.7109375" style="69" customWidth="1"/>
    <col min="1528" max="1528" width="11.42578125" style="69" customWidth="1"/>
    <col min="1529" max="1529" width="12.7109375" style="69" customWidth="1"/>
    <col min="1530" max="1530" width="4.140625" style="69" customWidth="1"/>
    <col min="1531" max="1531" width="33.42578125" style="69" customWidth="1"/>
    <col min="1532" max="1532" width="12.5703125" style="69" customWidth="1"/>
    <col min="1533" max="1533" width="12.28515625" style="69" customWidth="1"/>
    <col min="1534" max="1534" width="10.140625" style="69" customWidth="1"/>
    <col min="1535" max="1535" width="10.5703125" style="69" customWidth="1"/>
    <col min="1536" max="1536" width="10.7109375" style="69" customWidth="1"/>
    <col min="1537" max="1537" width="11.5703125" style="69"/>
    <col min="1538" max="1538" width="11.7109375" style="69" customWidth="1"/>
    <col min="1539" max="1776" width="11.5703125" style="69"/>
    <col min="1777" max="1777" width="22.140625" style="69" customWidth="1"/>
    <col min="1778" max="1778" width="42.85546875" style="69" customWidth="1"/>
    <col min="1779" max="1779" width="11.5703125" style="69"/>
    <col min="1780" max="1780" width="11.28515625" style="69" customWidth="1"/>
    <col min="1781" max="1781" width="12.7109375" style="69" customWidth="1"/>
    <col min="1782" max="1782" width="12.140625" style="69" customWidth="1"/>
    <col min="1783" max="1783" width="11.7109375" style="69" customWidth="1"/>
    <col min="1784" max="1784" width="11.42578125" style="69" customWidth="1"/>
    <col min="1785" max="1785" width="12.7109375" style="69" customWidth="1"/>
    <col min="1786" max="1786" width="4.140625" style="69" customWidth="1"/>
    <col min="1787" max="1787" width="33.42578125" style="69" customWidth="1"/>
    <col min="1788" max="1788" width="12.5703125" style="69" customWidth="1"/>
    <col min="1789" max="1789" width="12.28515625" style="69" customWidth="1"/>
    <col min="1790" max="1790" width="10.140625" style="69" customWidth="1"/>
    <col min="1791" max="1791" width="10.5703125" style="69" customWidth="1"/>
    <col min="1792" max="1792" width="10.7109375" style="69" customWidth="1"/>
    <col min="1793" max="1793" width="11.5703125" style="69"/>
    <col min="1794" max="1794" width="11.7109375" style="69" customWidth="1"/>
    <col min="1795" max="2032" width="11.5703125" style="69"/>
    <col min="2033" max="2033" width="22.140625" style="69" customWidth="1"/>
    <col min="2034" max="2034" width="42.85546875" style="69" customWidth="1"/>
    <col min="2035" max="2035" width="11.5703125" style="69"/>
    <col min="2036" max="2036" width="11.28515625" style="69" customWidth="1"/>
    <col min="2037" max="2037" width="12.7109375" style="69" customWidth="1"/>
    <col min="2038" max="2038" width="12.140625" style="69" customWidth="1"/>
    <col min="2039" max="2039" width="11.7109375" style="69" customWidth="1"/>
    <col min="2040" max="2040" width="11.42578125" style="69" customWidth="1"/>
    <col min="2041" max="2041" width="12.7109375" style="69" customWidth="1"/>
    <col min="2042" max="2042" width="4.140625" style="69" customWidth="1"/>
    <col min="2043" max="2043" width="33.42578125" style="69" customWidth="1"/>
    <col min="2044" max="2044" width="12.5703125" style="69" customWidth="1"/>
    <col min="2045" max="2045" width="12.28515625" style="69" customWidth="1"/>
    <col min="2046" max="2046" width="10.140625" style="69" customWidth="1"/>
    <col min="2047" max="2047" width="10.5703125" style="69" customWidth="1"/>
    <col min="2048" max="2048" width="10.7109375" style="69" customWidth="1"/>
    <col min="2049" max="2049" width="11.5703125" style="69"/>
    <col min="2050" max="2050" width="11.7109375" style="69" customWidth="1"/>
    <col min="2051" max="2288" width="11.5703125" style="69"/>
    <col min="2289" max="2289" width="22.140625" style="69" customWidth="1"/>
    <col min="2290" max="2290" width="42.85546875" style="69" customWidth="1"/>
    <col min="2291" max="2291" width="11.5703125" style="69"/>
    <col min="2292" max="2292" width="11.28515625" style="69" customWidth="1"/>
    <col min="2293" max="2293" width="12.7109375" style="69" customWidth="1"/>
    <col min="2294" max="2294" width="12.140625" style="69" customWidth="1"/>
    <col min="2295" max="2295" width="11.7109375" style="69" customWidth="1"/>
    <col min="2296" max="2296" width="11.42578125" style="69" customWidth="1"/>
    <col min="2297" max="2297" width="12.7109375" style="69" customWidth="1"/>
    <col min="2298" max="2298" width="4.140625" style="69" customWidth="1"/>
    <col min="2299" max="2299" width="33.42578125" style="69" customWidth="1"/>
    <col min="2300" max="2300" width="12.5703125" style="69" customWidth="1"/>
    <col min="2301" max="2301" width="12.28515625" style="69" customWidth="1"/>
    <col min="2302" max="2302" width="10.140625" style="69" customWidth="1"/>
    <col min="2303" max="2303" width="10.5703125" style="69" customWidth="1"/>
    <col min="2304" max="2304" width="10.7109375" style="69" customWidth="1"/>
    <col min="2305" max="2305" width="11.5703125" style="69"/>
    <col min="2306" max="2306" width="11.7109375" style="69" customWidth="1"/>
    <col min="2307" max="2544" width="11.5703125" style="69"/>
    <col min="2545" max="2545" width="22.140625" style="69" customWidth="1"/>
    <col min="2546" max="2546" width="42.85546875" style="69" customWidth="1"/>
    <col min="2547" max="2547" width="11.5703125" style="69"/>
    <col min="2548" max="2548" width="11.28515625" style="69" customWidth="1"/>
    <col min="2549" max="2549" width="12.7109375" style="69" customWidth="1"/>
    <col min="2550" max="2550" width="12.140625" style="69" customWidth="1"/>
    <col min="2551" max="2551" width="11.7109375" style="69" customWidth="1"/>
    <col min="2552" max="2552" width="11.42578125" style="69" customWidth="1"/>
    <col min="2553" max="2553" width="12.7109375" style="69" customWidth="1"/>
    <col min="2554" max="2554" width="4.140625" style="69" customWidth="1"/>
    <col min="2555" max="2555" width="33.42578125" style="69" customWidth="1"/>
    <col min="2556" max="2556" width="12.5703125" style="69" customWidth="1"/>
    <col min="2557" max="2557" width="12.28515625" style="69" customWidth="1"/>
    <col min="2558" max="2558" width="10.140625" style="69" customWidth="1"/>
    <col min="2559" max="2559" width="10.5703125" style="69" customWidth="1"/>
    <col min="2560" max="2560" width="10.7109375" style="69" customWidth="1"/>
    <col min="2561" max="2561" width="11.5703125" style="69"/>
    <col min="2562" max="2562" width="11.7109375" style="69" customWidth="1"/>
    <col min="2563" max="2800" width="11.5703125" style="69"/>
    <col min="2801" max="2801" width="22.140625" style="69" customWidth="1"/>
    <col min="2802" max="2802" width="42.85546875" style="69" customWidth="1"/>
    <col min="2803" max="2803" width="11.5703125" style="69"/>
    <col min="2804" max="2804" width="11.28515625" style="69" customWidth="1"/>
    <col min="2805" max="2805" width="12.7109375" style="69" customWidth="1"/>
    <col min="2806" max="2806" width="12.140625" style="69" customWidth="1"/>
    <col min="2807" max="2807" width="11.7109375" style="69" customWidth="1"/>
    <col min="2808" max="2808" width="11.42578125" style="69" customWidth="1"/>
    <col min="2809" max="2809" width="12.7109375" style="69" customWidth="1"/>
    <col min="2810" max="2810" width="4.140625" style="69" customWidth="1"/>
    <col min="2811" max="2811" width="33.42578125" style="69" customWidth="1"/>
    <col min="2812" max="2812" width="12.5703125" style="69" customWidth="1"/>
    <col min="2813" max="2813" width="12.28515625" style="69" customWidth="1"/>
    <col min="2814" max="2814" width="10.140625" style="69" customWidth="1"/>
    <col min="2815" max="2815" width="10.5703125" style="69" customWidth="1"/>
    <col min="2816" max="2816" width="10.7109375" style="69" customWidth="1"/>
    <col min="2817" max="2817" width="11.5703125" style="69"/>
    <col min="2818" max="2818" width="11.7109375" style="69" customWidth="1"/>
    <col min="2819" max="3056" width="11.5703125" style="69"/>
    <col min="3057" max="3057" width="22.140625" style="69" customWidth="1"/>
    <col min="3058" max="3058" width="42.85546875" style="69" customWidth="1"/>
    <col min="3059" max="3059" width="11.5703125" style="69"/>
    <col min="3060" max="3060" width="11.28515625" style="69" customWidth="1"/>
    <col min="3061" max="3061" width="12.7109375" style="69" customWidth="1"/>
    <col min="3062" max="3062" width="12.140625" style="69" customWidth="1"/>
    <col min="3063" max="3063" width="11.7109375" style="69" customWidth="1"/>
    <col min="3064" max="3064" width="11.42578125" style="69" customWidth="1"/>
    <col min="3065" max="3065" width="12.7109375" style="69" customWidth="1"/>
    <col min="3066" max="3066" width="4.140625" style="69" customWidth="1"/>
    <col min="3067" max="3067" width="33.42578125" style="69" customWidth="1"/>
    <col min="3068" max="3068" width="12.5703125" style="69" customWidth="1"/>
    <col min="3069" max="3069" width="12.28515625" style="69" customWidth="1"/>
    <col min="3070" max="3070" width="10.140625" style="69" customWidth="1"/>
    <col min="3071" max="3071" width="10.5703125" style="69" customWidth="1"/>
    <col min="3072" max="3072" width="10.7109375" style="69" customWidth="1"/>
    <col min="3073" max="3073" width="11.5703125" style="69"/>
    <col min="3074" max="3074" width="11.7109375" style="69" customWidth="1"/>
    <col min="3075" max="3312" width="11.5703125" style="69"/>
    <col min="3313" max="3313" width="22.140625" style="69" customWidth="1"/>
    <col min="3314" max="3314" width="42.85546875" style="69" customWidth="1"/>
    <col min="3315" max="3315" width="11.5703125" style="69"/>
    <col min="3316" max="3316" width="11.28515625" style="69" customWidth="1"/>
    <col min="3317" max="3317" width="12.7109375" style="69" customWidth="1"/>
    <col min="3318" max="3318" width="12.140625" style="69" customWidth="1"/>
    <col min="3319" max="3319" width="11.7109375" style="69" customWidth="1"/>
    <col min="3320" max="3320" width="11.42578125" style="69" customWidth="1"/>
    <col min="3321" max="3321" width="12.7109375" style="69" customWidth="1"/>
    <col min="3322" max="3322" width="4.140625" style="69" customWidth="1"/>
    <col min="3323" max="3323" width="33.42578125" style="69" customWidth="1"/>
    <col min="3324" max="3324" width="12.5703125" style="69" customWidth="1"/>
    <col min="3325" max="3325" width="12.28515625" style="69" customWidth="1"/>
    <col min="3326" max="3326" width="10.140625" style="69" customWidth="1"/>
    <col min="3327" max="3327" width="10.5703125" style="69" customWidth="1"/>
    <col min="3328" max="3328" width="10.7109375" style="69" customWidth="1"/>
    <col min="3329" max="3329" width="11.5703125" style="69"/>
    <col min="3330" max="3330" width="11.7109375" style="69" customWidth="1"/>
    <col min="3331" max="3568" width="11.5703125" style="69"/>
    <col min="3569" max="3569" width="22.140625" style="69" customWidth="1"/>
    <col min="3570" max="3570" width="42.85546875" style="69" customWidth="1"/>
    <col min="3571" max="3571" width="11.5703125" style="69"/>
    <col min="3572" max="3572" width="11.28515625" style="69" customWidth="1"/>
    <col min="3573" max="3573" width="12.7109375" style="69" customWidth="1"/>
    <col min="3574" max="3574" width="12.140625" style="69" customWidth="1"/>
    <col min="3575" max="3575" width="11.7109375" style="69" customWidth="1"/>
    <col min="3576" max="3576" width="11.42578125" style="69" customWidth="1"/>
    <col min="3577" max="3577" width="12.7109375" style="69" customWidth="1"/>
    <col min="3578" max="3578" width="4.140625" style="69" customWidth="1"/>
    <col min="3579" max="3579" width="33.42578125" style="69" customWidth="1"/>
    <col min="3580" max="3580" width="12.5703125" style="69" customWidth="1"/>
    <col min="3581" max="3581" width="12.28515625" style="69" customWidth="1"/>
    <col min="3582" max="3582" width="10.140625" style="69" customWidth="1"/>
    <col min="3583" max="3583" width="10.5703125" style="69" customWidth="1"/>
    <col min="3584" max="3584" width="10.7109375" style="69" customWidth="1"/>
    <col min="3585" max="3585" width="11.5703125" style="69"/>
    <col min="3586" max="3586" width="11.7109375" style="69" customWidth="1"/>
    <col min="3587" max="3824" width="11.5703125" style="69"/>
    <col min="3825" max="3825" width="22.140625" style="69" customWidth="1"/>
    <col min="3826" max="3826" width="42.85546875" style="69" customWidth="1"/>
    <col min="3827" max="3827" width="11.5703125" style="69"/>
    <col min="3828" max="3828" width="11.28515625" style="69" customWidth="1"/>
    <col min="3829" max="3829" width="12.7109375" style="69" customWidth="1"/>
    <col min="3830" max="3830" width="12.140625" style="69" customWidth="1"/>
    <col min="3831" max="3831" width="11.7109375" style="69" customWidth="1"/>
    <col min="3832" max="3832" width="11.42578125" style="69" customWidth="1"/>
    <col min="3833" max="3833" width="12.7109375" style="69" customWidth="1"/>
    <col min="3834" max="3834" width="4.140625" style="69" customWidth="1"/>
    <col min="3835" max="3835" width="33.42578125" style="69" customWidth="1"/>
    <col min="3836" max="3836" width="12.5703125" style="69" customWidth="1"/>
    <col min="3837" max="3837" width="12.28515625" style="69" customWidth="1"/>
    <col min="3838" max="3838" width="10.140625" style="69" customWidth="1"/>
    <col min="3839" max="3839" width="10.5703125" style="69" customWidth="1"/>
    <col min="3840" max="3840" width="10.7109375" style="69" customWidth="1"/>
    <col min="3841" max="3841" width="11.5703125" style="69"/>
    <col min="3842" max="3842" width="11.7109375" style="69" customWidth="1"/>
    <col min="3843" max="4080" width="11.5703125" style="69"/>
    <col min="4081" max="4081" width="22.140625" style="69" customWidth="1"/>
    <col min="4082" max="4082" width="42.85546875" style="69" customWidth="1"/>
    <col min="4083" max="4083" width="11.5703125" style="69"/>
    <col min="4084" max="4084" width="11.28515625" style="69" customWidth="1"/>
    <col min="4085" max="4085" width="12.7109375" style="69" customWidth="1"/>
    <col min="4086" max="4086" width="12.140625" style="69" customWidth="1"/>
    <col min="4087" max="4087" width="11.7109375" style="69" customWidth="1"/>
    <col min="4088" max="4088" width="11.42578125" style="69" customWidth="1"/>
    <col min="4089" max="4089" width="12.7109375" style="69" customWidth="1"/>
    <col min="4090" max="4090" width="4.140625" style="69" customWidth="1"/>
    <col min="4091" max="4091" width="33.42578125" style="69" customWidth="1"/>
    <col min="4092" max="4092" width="12.5703125" style="69" customWidth="1"/>
    <col min="4093" max="4093" width="12.28515625" style="69" customWidth="1"/>
    <col min="4094" max="4094" width="10.140625" style="69" customWidth="1"/>
    <col min="4095" max="4095" width="10.5703125" style="69" customWidth="1"/>
    <col min="4096" max="4096" width="10.7109375" style="69" customWidth="1"/>
    <col min="4097" max="4097" width="11.5703125" style="69"/>
    <col min="4098" max="4098" width="11.7109375" style="69" customWidth="1"/>
    <col min="4099" max="4336" width="11.5703125" style="69"/>
    <col min="4337" max="4337" width="22.140625" style="69" customWidth="1"/>
    <col min="4338" max="4338" width="42.85546875" style="69" customWidth="1"/>
    <col min="4339" max="4339" width="11.5703125" style="69"/>
    <col min="4340" max="4340" width="11.28515625" style="69" customWidth="1"/>
    <col min="4341" max="4341" width="12.7109375" style="69" customWidth="1"/>
    <col min="4342" max="4342" width="12.140625" style="69" customWidth="1"/>
    <col min="4343" max="4343" width="11.7109375" style="69" customWidth="1"/>
    <col min="4344" max="4344" width="11.42578125" style="69" customWidth="1"/>
    <col min="4345" max="4345" width="12.7109375" style="69" customWidth="1"/>
    <col min="4346" max="4346" width="4.140625" style="69" customWidth="1"/>
    <col min="4347" max="4347" width="33.42578125" style="69" customWidth="1"/>
    <col min="4348" max="4348" width="12.5703125" style="69" customWidth="1"/>
    <col min="4349" max="4349" width="12.28515625" style="69" customWidth="1"/>
    <col min="4350" max="4350" width="10.140625" style="69" customWidth="1"/>
    <col min="4351" max="4351" width="10.5703125" style="69" customWidth="1"/>
    <col min="4352" max="4352" width="10.7109375" style="69" customWidth="1"/>
    <col min="4353" max="4353" width="11.5703125" style="69"/>
    <col min="4354" max="4354" width="11.7109375" style="69" customWidth="1"/>
    <col min="4355" max="4592" width="11.5703125" style="69"/>
    <col min="4593" max="4593" width="22.140625" style="69" customWidth="1"/>
    <col min="4594" max="4594" width="42.85546875" style="69" customWidth="1"/>
    <col min="4595" max="4595" width="11.5703125" style="69"/>
    <col min="4596" max="4596" width="11.28515625" style="69" customWidth="1"/>
    <col min="4597" max="4597" width="12.7109375" style="69" customWidth="1"/>
    <col min="4598" max="4598" width="12.140625" style="69" customWidth="1"/>
    <col min="4599" max="4599" width="11.7109375" style="69" customWidth="1"/>
    <col min="4600" max="4600" width="11.42578125" style="69" customWidth="1"/>
    <col min="4601" max="4601" width="12.7109375" style="69" customWidth="1"/>
    <col min="4602" max="4602" width="4.140625" style="69" customWidth="1"/>
    <col min="4603" max="4603" width="33.42578125" style="69" customWidth="1"/>
    <col min="4604" max="4604" width="12.5703125" style="69" customWidth="1"/>
    <col min="4605" max="4605" width="12.28515625" style="69" customWidth="1"/>
    <col min="4606" max="4606" width="10.140625" style="69" customWidth="1"/>
    <col min="4607" max="4607" width="10.5703125" style="69" customWidth="1"/>
    <col min="4608" max="4608" width="10.7109375" style="69" customWidth="1"/>
    <col min="4609" max="4609" width="11.5703125" style="69"/>
    <col min="4610" max="4610" width="11.7109375" style="69" customWidth="1"/>
    <col min="4611" max="4848" width="11.5703125" style="69"/>
    <col min="4849" max="4849" width="22.140625" style="69" customWidth="1"/>
    <col min="4850" max="4850" width="42.85546875" style="69" customWidth="1"/>
    <col min="4851" max="4851" width="11.5703125" style="69"/>
    <col min="4852" max="4852" width="11.28515625" style="69" customWidth="1"/>
    <col min="4853" max="4853" width="12.7109375" style="69" customWidth="1"/>
    <col min="4854" max="4854" width="12.140625" style="69" customWidth="1"/>
    <col min="4855" max="4855" width="11.7109375" style="69" customWidth="1"/>
    <col min="4856" max="4856" width="11.42578125" style="69" customWidth="1"/>
    <col min="4857" max="4857" width="12.7109375" style="69" customWidth="1"/>
    <col min="4858" max="4858" width="4.140625" style="69" customWidth="1"/>
    <col min="4859" max="4859" width="33.42578125" style="69" customWidth="1"/>
    <col min="4860" max="4860" width="12.5703125" style="69" customWidth="1"/>
    <col min="4861" max="4861" width="12.28515625" style="69" customWidth="1"/>
    <col min="4862" max="4862" width="10.140625" style="69" customWidth="1"/>
    <col min="4863" max="4863" width="10.5703125" style="69" customWidth="1"/>
    <col min="4864" max="4864" width="10.7109375" style="69" customWidth="1"/>
    <col min="4865" max="4865" width="11.5703125" style="69"/>
    <col min="4866" max="4866" width="11.7109375" style="69" customWidth="1"/>
    <col min="4867" max="5104" width="11.5703125" style="69"/>
    <col min="5105" max="5105" width="22.140625" style="69" customWidth="1"/>
    <col min="5106" max="5106" width="42.85546875" style="69" customWidth="1"/>
    <col min="5107" max="5107" width="11.5703125" style="69"/>
    <col min="5108" max="5108" width="11.28515625" style="69" customWidth="1"/>
    <col min="5109" max="5109" width="12.7109375" style="69" customWidth="1"/>
    <col min="5110" max="5110" width="12.140625" style="69" customWidth="1"/>
    <col min="5111" max="5111" width="11.7109375" style="69" customWidth="1"/>
    <col min="5112" max="5112" width="11.42578125" style="69" customWidth="1"/>
    <col min="5113" max="5113" width="12.7109375" style="69" customWidth="1"/>
    <col min="5114" max="5114" width="4.140625" style="69" customWidth="1"/>
    <col min="5115" max="5115" width="33.42578125" style="69" customWidth="1"/>
    <col min="5116" max="5116" width="12.5703125" style="69" customWidth="1"/>
    <col min="5117" max="5117" width="12.28515625" style="69" customWidth="1"/>
    <col min="5118" max="5118" width="10.140625" style="69" customWidth="1"/>
    <col min="5119" max="5119" width="10.5703125" style="69" customWidth="1"/>
    <col min="5120" max="5120" width="10.7109375" style="69" customWidth="1"/>
    <col min="5121" max="5121" width="11.5703125" style="69"/>
    <col min="5122" max="5122" width="11.7109375" style="69" customWidth="1"/>
    <col min="5123" max="5360" width="11.5703125" style="69"/>
    <col min="5361" max="5361" width="22.140625" style="69" customWidth="1"/>
    <col min="5362" max="5362" width="42.85546875" style="69" customWidth="1"/>
    <col min="5363" max="5363" width="11.5703125" style="69"/>
    <col min="5364" max="5364" width="11.28515625" style="69" customWidth="1"/>
    <col min="5365" max="5365" width="12.7109375" style="69" customWidth="1"/>
    <col min="5366" max="5366" width="12.140625" style="69" customWidth="1"/>
    <col min="5367" max="5367" width="11.7109375" style="69" customWidth="1"/>
    <col min="5368" max="5368" width="11.42578125" style="69" customWidth="1"/>
    <col min="5369" max="5369" width="12.7109375" style="69" customWidth="1"/>
    <col min="5370" max="5370" width="4.140625" style="69" customWidth="1"/>
    <col min="5371" max="5371" width="33.42578125" style="69" customWidth="1"/>
    <col min="5372" max="5372" width="12.5703125" style="69" customWidth="1"/>
    <col min="5373" max="5373" width="12.28515625" style="69" customWidth="1"/>
    <col min="5374" max="5374" width="10.140625" style="69" customWidth="1"/>
    <col min="5375" max="5375" width="10.5703125" style="69" customWidth="1"/>
    <col min="5376" max="5376" width="10.7109375" style="69" customWidth="1"/>
    <col min="5377" max="5377" width="11.5703125" style="69"/>
    <col min="5378" max="5378" width="11.7109375" style="69" customWidth="1"/>
    <col min="5379" max="5616" width="11.5703125" style="69"/>
    <col min="5617" max="5617" width="22.140625" style="69" customWidth="1"/>
    <col min="5618" max="5618" width="42.85546875" style="69" customWidth="1"/>
    <col min="5619" max="5619" width="11.5703125" style="69"/>
    <col min="5620" max="5620" width="11.28515625" style="69" customWidth="1"/>
    <col min="5621" max="5621" width="12.7109375" style="69" customWidth="1"/>
    <col min="5622" max="5622" width="12.140625" style="69" customWidth="1"/>
    <col min="5623" max="5623" width="11.7109375" style="69" customWidth="1"/>
    <col min="5624" max="5624" width="11.42578125" style="69" customWidth="1"/>
    <col min="5625" max="5625" width="12.7109375" style="69" customWidth="1"/>
    <col min="5626" max="5626" width="4.140625" style="69" customWidth="1"/>
    <col min="5627" max="5627" width="33.42578125" style="69" customWidth="1"/>
    <col min="5628" max="5628" width="12.5703125" style="69" customWidth="1"/>
    <col min="5629" max="5629" width="12.28515625" style="69" customWidth="1"/>
    <col min="5630" max="5630" width="10.140625" style="69" customWidth="1"/>
    <col min="5631" max="5631" width="10.5703125" style="69" customWidth="1"/>
    <col min="5632" max="5632" width="10.7109375" style="69" customWidth="1"/>
    <col min="5633" max="5633" width="11.5703125" style="69"/>
    <col min="5634" max="5634" width="11.7109375" style="69" customWidth="1"/>
    <col min="5635" max="5872" width="11.5703125" style="69"/>
    <col min="5873" max="5873" width="22.140625" style="69" customWidth="1"/>
    <col min="5874" max="5874" width="42.85546875" style="69" customWidth="1"/>
    <col min="5875" max="5875" width="11.5703125" style="69"/>
    <col min="5876" max="5876" width="11.28515625" style="69" customWidth="1"/>
    <col min="5877" max="5877" width="12.7109375" style="69" customWidth="1"/>
    <col min="5878" max="5878" width="12.140625" style="69" customWidth="1"/>
    <col min="5879" max="5879" width="11.7109375" style="69" customWidth="1"/>
    <col min="5880" max="5880" width="11.42578125" style="69" customWidth="1"/>
    <col min="5881" max="5881" width="12.7109375" style="69" customWidth="1"/>
    <col min="5882" max="5882" width="4.140625" style="69" customWidth="1"/>
    <col min="5883" max="5883" width="33.42578125" style="69" customWidth="1"/>
    <col min="5884" max="5884" width="12.5703125" style="69" customWidth="1"/>
    <col min="5885" max="5885" width="12.28515625" style="69" customWidth="1"/>
    <col min="5886" max="5886" width="10.140625" style="69" customWidth="1"/>
    <col min="5887" max="5887" width="10.5703125" style="69" customWidth="1"/>
    <col min="5888" max="5888" width="10.7109375" style="69" customWidth="1"/>
    <col min="5889" max="5889" width="11.5703125" style="69"/>
    <col min="5890" max="5890" width="11.7109375" style="69" customWidth="1"/>
    <col min="5891" max="6128" width="11.5703125" style="69"/>
    <col min="6129" max="6129" width="22.140625" style="69" customWidth="1"/>
    <col min="6130" max="6130" width="42.85546875" style="69" customWidth="1"/>
    <col min="6131" max="6131" width="11.5703125" style="69"/>
    <col min="6132" max="6132" width="11.28515625" style="69" customWidth="1"/>
    <col min="6133" max="6133" width="12.7109375" style="69" customWidth="1"/>
    <col min="6134" max="6134" width="12.140625" style="69" customWidth="1"/>
    <col min="6135" max="6135" width="11.7109375" style="69" customWidth="1"/>
    <col min="6136" max="6136" width="11.42578125" style="69" customWidth="1"/>
    <col min="6137" max="6137" width="12.7109375" style="69" customWidth="1"/>
    <col min="6138" max="6138" width="4.140625" style="69" customWidth="1"/>
    <col min="6139" max="6139" width="33.42578125" style="69" customWidth="1"/>
    <col min="6140" max="6140" width="12.5703125" style="69" customWidth="1"/>
    <col min="6141" max="6141" width="12.28515625" style="69" customWidth="1"/>
    <col min="6142" max="6142" width="10.140625" style="69" customWidth="1"/>
    <col min="6143" max="6143" width="10.5703125" style="69" customWidth="1"/>
    <col min="6144" max="6144" width="10.7109375" style="69" customWidth="1"/>
    <col min="6145" max="6145" width="11.5703125" style="69"/>
    <col min="6146" max="6146" width="11.7109375" style="69" customWidth="1"/>
    <col min="6147" max="6384" width="11.5703125" style="69"/>
    <col min="6385" max="6385" width="22.140625" style="69" customWidth="1"/>
    <col min="6386" max="6386" width="42.85546875" style="69" customWidth="1"/>
    <col min="6387" max="6387" width="11.5703125" style="69"/>
    <col min="6388" max="6388" width="11.28515625" style="69" customWidth="1"/>
    <col min="6389" max="6389" width="12.7109375" style="69" customWidth="1"/>
    <col min="6390" max="6390" width="12.140625" style="69" customWidth="1"/>
    <col min="6391" max="6391" width="11.7109375" style="69" customWidth="1"/>
    <col min="6392" max="6392" width="11.42578125" style="69" customWidth="1"/>
    <col min="6393" max="6393" width="12.7109375" style="69" customWidth="1"/>
    <col min="6394" max="6394" width="4.140625" style="69" customWidth="1"/>
    <col min="6395" max="6395" width="33.42578125" style="69" customWidth="1"/>
    <col min="6396" max="6396" width="12.5703125" style="69" customWidth="1"/>
    <col min="6397" max="6397" width="12.28515625" style="69" customWidth="1"/>
    <col min="6398" max="6398" width="10.140625" style="69" customWidth="1"/>
    <col min="6399" max="6399" width="10.5703125" style="69" customWidth="1"/>
    <col min="6400" max="6400" width="10.7109375" style="69" customWidth="1"/>
    <col min="6401" max="6401" width="11.5703125" style="69"/>
    <col min="6402" max="6402" width="11.7109375" style="69" customWidth="1"/>
    <col min="6403" max="6640" width="11.5703125" style="69"/>
    <col min="6641" max="6641" width="22.140625" style="69" customWidth="1"/>
    <col min="6642" max="6642" width="42.85546875" style="69" customWidth="1"/>
    <col min="6643" max="6643" width="11.5703125" style="69"/>
    <col min="6644" max="6644" width="11.28515625" style="69" customWidth="1"/>
    <col min="6645" max="6645" width="12.7109375" style="69" customWidth="1"/>
    <col min="6646" max="6646" width="12.140625" style="69" customWidth="1"/>
    <col min="6647" max="6647" width="11.7109375" style="69" customWidth="1"/>
    <col min="6648" max="6648" width="11.42578125" style="69" customWidth="1"/>
    <col min="6649" max="6649" width="12.7109375" style="69" customWidth="1"/>
    <col min="6650" max="6650" width="4.140625" style="69" customWidth="1"/>
    <col min="6651" max="6651" width="33.42578125" style="69" customWidth="1"/>
    <col min="6652" max="6652" width="12.5703125" style="69" customWidth="1"/>
    <col min="6653" max="6653" width="12.28515625" style="69" customWidth="1"/>
    <col min="6654" max="6654" width="10.140625" style="69" customWidth="1"/>
    <col min="6655" max="6655" width="10.5703125" style="69" customWidth="1"/>
    <col min="6656" max="6656" width="10.7109375" style="69" customWidth="1"/>
    <col min="6657" max="6657" width="11.5703125" style="69"/>
    <col min="6658" max="6658" width="11.7109375" style="69" customWidth="1"/>
    <col min="6659" max="6896" width="11.5703125" style="69"/>
    <col min="6897" max="6897" width="22.140625" style="69" customWidth="1"/>
    <col min="6898" max="6898" width="42.85546875" style="69" customWidth="1"/>
    <col min="6899" max="6899" width="11.5703125" style="69"/>
    <col min="6900" max="6900" width="11.28515625" style="69" customWidth="1"/>
    <col min="6901" max="6901" width="12.7109375" style="69" customWidth="1"/>
    <col min="6902" max="6902" width="12.140625" style="69" customWidth="1"/>
    <col min="6903" max="6903" width="11.7109375" style="69" customWidth="1"/>
    <col min="6904" max="6904" width="11.42578125" style="69" customWidth="1"/>
    <col min="6905" max="6905" width="12.7109375" style="69" customWidth="1"/>
    <col min="6906" max="6906" width="4.140625" style="69" customWidth="1"/>
    <col min="6907" max="6907" width="33.42578125" style="69" customWidth="1"/>
    <col min="6908" max="6908" width="12.5703125" style="69" customWidth="1"/>
    <col min="6909" max="6909" width="12.28515625" style="69" customWidth="1"/>
    <col min="6910" max="6910" width="10.140625" style="69" customWidth="1"/>
    <col min="6911" max="6911" width="10.5703125" style="69" customWidth="1"/>
    <col min="6912" max="6912" width="10.7109375" style="69" customWidth="1"/>
    <col min="6913" max="6913" width="11.5703125" style="69"/>
    <col min="6914" max="6914" width="11.7109375" style="69" customWidth="1"/>
    <col min="6915" max="7152" width="11.5703125" style="69"/>
    <col min="7153" max="7153" width="22.140625" style="69" customWidth="1"/>
    <col min="7154" max="7154" width="42.85546875" style="69" customWidth="1"/>
    <col min="7155" max="7155" width="11.5703125" style="69"/>
    <col min="7156" max="7156" width="11.28515625" style="69" customWidth="1"/>
    <col min="7157" max="7157" width="12.7109375" style="69" customWidth="1"/>
    <col min="7158" max="7158" width="12.140625" style="69" customWidth="1"/>
    <col min="7159" max="7159" width="11.7109375" style="69" customWidth="1"/>
    <col min="7160" max="7160" width="11.42578125" style="69" customWidth="1"/>
    <col min="7161" max="7161" width="12.7109375" style="69" customWidth="1"/>
    <col min="7162" max="7162" width="4.140625" style="69" customWidth="1"/>
    <col min="7163" max="7163" width="33.42578125" style="69" customWidth="1"/>
    <col min="7164" max="7164" width="12.5703125" style="69" customWidth="1"/>
    <col min="7165" max="7165" width="12.28515625" style="69" customWidth="1"/>
    <col min="7166" max="7166" width="10.140625" style="69" customWidth="1"/>
    <col min="7167" max="7167" width="10.5703125" style="69" customWidth="1"/>
    <col min="7168" max="7168" width="10.7109375" style="69" customWidth="1"/>
    <col min="7169" max="7169" width="11.5703125" style="69"/>
    <col min="7170" max="7170" width="11.7109375" style="69" customWidth="1"/>
    <col min="7171" max="7408" width="11.5703125" style="69"/>
    <col min="7409" max="7409" width="22.140625" style="69" customWidth="1"/>
    <col min="7410" max="7410" width="42.85546875" style="69" customWidth="1"/>
    <col min="7411" max="7411" width="11.5703125" style="69"/>
    <col min="7412" max="7412" width="11.28515625" style="69" customWidth="1"/>
    <col min="7413" max="7413" width="12.7109375" style="69" customWidth="1"/>
    <col min="7414" max="7414" width="12.140625" style="69" customWidth="1"/>
    <col min="7415" max="7415" width="11.7109375" style="69" customWidth="1"/>
    <col min="7416" max="7416" width="11.42578125" style="69" customWidth="1"/>
    <col min="7417" max="7417" width="12.7109375" style="69" customWidth="1"/>
    <col min="7418" max="7418" width="4.140625" style="69" customWidth="1"/>
    <col min="7419" max="7419" width="33.42578125" style="69" customWidth="1"/>
    <col min="7420" max="7420" width="12.5703125" style="69" customWidth="1"/>
    <col min="7421" max="7421" width="12.28515625" style="69" customWidth="1"/>
    <col min="7422" max="7422" width="10.140625" style="69" customWidth="1"/>
    <col min="7423" max="7423" width="10.5703125" style="69" customWidth="1"/>
    <col min="7424" max="7424" width="10.7109375" style="69" customWidth="1"/>
    <col min="7425" max="7425" width="11.5703125" style="69"/>
    <col min="7426" max="7426" width="11.7109375" style="69" customWidth="1"/>
    <col min="7427" max="7664" width="11.5703125" style="69"/>
    <col min="7665" max="7665" width="22.140625" style="69" customWidth="1"/>
    <col min="7666" max="7666" width="42.85546875" style="69" customWidth="1"/>
    <col min="7667" max="7667" width="11.5703125" style="69"/>
    <col min="7668" max="7668" width="11.28515625" style="69" customWidth="1"/>
    <col min="7669" max="7669" width="12.7109375" style="69" customWidth="1"/>
    <col min="7670" max="7670" width="12.140625" style="69" customWidth="1"/>
    <col min="7671" max="7671" width="11.7109375" style="69" customWidth="1"/>
    <col min="7672" max="7672" width="11.42578125" style="69" customWidth="1"/>
    <col min="7673" max="7673" width="12.7109375" style="69" customWidth="1"/>
    <col min="7674" max="7674" width="4.140625" style="69" customWidth="1"/>
    <col min="7675" max="7675" width="33.42578125" style="69" customWidth="1"/>
    <col min="7676" max="7676" width="12.5703125" style="69" customWidth="1"/>
    <col min="7677" max="7677" width="12.28515625" style="69" customWidth="1"/>
    <col min="7678" max="7678" width="10.140625" style="69" customWidth="1"/>
    <col min="7679" max="7679" width="10.5703125" style="69" customWidth="1"/>
    <col min="7680" max="7680" width="10.7109375" style="69" customWidth="1"/>
    <col min="7681" max="7681" width="11.5703125" style="69"/>
    <col min="7682" max="7682" width="11.7109375" style="69" customWidth="1"/>
    <col min="7683" max="7920" width="11.5703125" style="69"/>
    <col min="7921" max="7921" width="22.140625" style="69" customWidth="1"/>
    <col min="7922" max="7922" width="42.85546875" style="69" customWidth="1"/>
    <col min="7923" max="7923" width="11.5703125" style="69"/>
    <col min="7924" max="7924" width="11.28515625" style="69" customWidth="1"/>
    <col min="7925" max="7925" width="12.7109375" style="69" customWidth="1"/>
    <col min="7926" max="7926" width="12.140625" style="69" customWidth="1"/>
    <col min="7927" max="7927" width="11.7109375" style="69" customWidth="1"/>
    <col min="7928" max="7928" width="11.42578125" style="69" customWidth="1"/>
    <col min="7929" max="7929" width="12.7109375" style="69" customWidth="1"/>
    <col min="7930" max="7930" width="4.140625" style="69" customWidth="1"/>
    <col min="7931" max="7931" width="33.42578125" style="69" customWidth="1"/>
    <col min="7932" max="7932" width="12.5703125" style="69" customWidth="1"/>
    <col min="7933" max="7933" width="12.28515625" style="69" customWidth="1"/>
    <col min="7934" max="7934" width="10.140625" style="69" customWidth="1"/>
    <col min="7935" max="7935" width="10.5703125" style="69" customWidth="1"/>
    <col min="7936" max="7936" width="10.7109375" style="69" customWidth="1"/>
    <col min="7937" max="7937" width="11.5703125" style="69"/>
    <col min="7938" max="7938" width="11.7109375" style="69" customWidth="1"/>
    <col min="7939" max="8176" width="11.5703125" style="69"/>
    <col min="8177" max="8177" width="22.140625" style="69" customWidth="1"/>
    <col min="8178" max="8178" width="42.85546875" style="69" customWidth="1"/>
    <col min="8179" max="8179" width="11.5703125" style="69"/>
    <col min="8180" max="8180" width="11.28515625" style="69" customWidth="1"/>
    <col min="8181" max="8181" width="12.7109375" style="69" customWidth="1"/>
    <col min="8182" max="8182" width="12.140625" style="69" customWidth="1"/>
    <col min="8183" max="8183" width="11.7109375" style="69" customWidth="1"/>
    <col min="8184" max="8184" width="11.42578125" style="69" customWidth="1"/>
    <col min="8185" max="8185" width="12.7109375" style="69" customWidth="1"/>
    <col min="8186" max="8186" width="4.140625" style="69" customWidth="1"/>
    <col min="8187" max="8187" width="33.42578125" style="69" customWidth="1"/>
    <col min="8188" max="8188" width="12.5703125" style="69" customWidth="1"/>
    <col min="8189" max="8189" width="12.28515625" style="69" customWidth="1"/>
    <col min="8190" max="8190" width="10.140625" style="69" customWidth="1"/>
    <col min="8191" max="8191" width="10.5703125" style="69" customWidth="1"/>
    <col min="8192" max="8192" width="10.7109375" style="69" customWidth="1"/>
    <col min="8193" max="8193" width="11.5703125" style="69"/>
    <col min="8194" max="8194" width="11.7109375" style="69" customWidth="1"/>
    <col min="8195" max="8432" width="11.5703125" style="69"/>
    <col min="8433" max="8433" width="22.140625" style="69" customWidth="1"/>
    <col min="8434" max="8434" width="42.85546875" style="69" customWidth="1"/>
    <col min="8435" max="8435" width="11.5703125" style="69"/>
    <col min="8436" max="8436" width="11.28515625" style="69" customWidth="1"/>
    <col min="8437" max="8437" width="12.7109375" style="69" customWidth="1"/>
    <col min="8438" max="8438" width="12.140625" style="69" customWidth="1"/>
    <col min="8439" max="8439" width="11.7109375" style="69" customWidth="1"/>
    <col min="8440" max="8440" width="11.42578125" style="69" customWidth="1"/>
    <col min="8441" max="8441" width="12.7109375" style="69" customWidth="1"/>
    <col min="8442" max="8442" width="4.140625" style="69" customWidth="1"/>
    <col min="8443" max="8443" width="33.42578125" style="69" customWidth="1"/>
    <col min="8444" max="8444" width="12.5703125" style="69" customWidth="1"/>
    <col min="8445" max="8445" width="12.28515625" style="69" customWidth="1"/>
    <col min="8446" max="8446" width="10.140625" style="69" customWidth="1"/>
    <col min="8447" max="8447" width="10.5703125" style="69" customWidth="1"/>
    <col min="8448" max="8448" width="10.7109375" style="69" customWidth="1"/>
    <col min="8449" max="8449" width="11.5703125" style="69"/>
    <col min="8450" max="8450" width="11.7109375" style="69" customWidth="1"/>
    <col min="8451" max="8688" width="11.5703125" style="69"/>
    <col min="8689" max="8689" width="22.140625" style="69" customWidth="1"/>
    <col min="8690" max="8690" width="42.85546875" style="69" customWidth="1"/>
    <col min="8691" max="8691" width="11.5703125" style="69"/>
    <col min="8692" max="8692" width="11.28515625" style="69" customWidth="1"/>
    <col min="8693" max="8693" width="12.7109375" style="69" customWidth="1"/>
    <col min="8694" max="8694" width="12.140625" style="69" customWidth="1"/>
    <col min="8695" max="8695" width="11.7109375" style="69" customWidth="1"/>
    <col min="8696" max="8696" width="11.42578125" style="69" customWidth="1"/>
    <col min="8697" max="8697" width="12.7109375" style="69" customWidth="1"/>
    <col min="8698" max="8698" width="4.140625" style="69" customWidth="1"/>
    <col min="8699" max="8699" width="33.42578125" style="69" customWidth="1"/>
    <col min="8700" max="8700" width="12.5703125" style="69" customWidth="1"/>
    <col min="8701" max="8701" width="12.28515625" style="69" customWidth="1"/>
    <col min="8702" max="8702" width="10.140625" style="69" customWidth="1"/>
    <col min="8703" max="8703" width="10.5703125" style="69" customWidth="1"/>
    <col min="8704" max="8704" width="10.7109375" style="69" customWidth="1"/>
    <col min="8705" max="8705" width="11.5703125" style="69"/>
    <col min="8706" max="8706" width="11.7109375" style="69" customWidth="1"/>
    <col min="8707" max="8944" width="11.5703125" style="69"/>
    <col min="8945" max="8945" width="22.140625" style="69" customWidth="1"/>
    <col min="8946" max="8946" width="42.85546875" style="69" customWidth="1"/>
    <col min="8947" max="8947" width="11.5703125" style="69"/>
    <col min="8948" max="8948" width="11.28515625" style="69" customWidth="1"/>
    <col min="8949" max="8949" width="12.7109375" style="69" customWidth="1"/>
    <col min="8950" max="8950" width="12.140625" style="69" customWidth="1"/>
    <col min="8951" max="8951" width="11.7109375" style="69" customWidth="1"/>
    <col min="8952" max="8952" width="11.42578125" style="69" customWidth="1"/>
    <col min="8953" max="8953" width="12.7109375" style="69" customWidth="1"/>
    <col min="8954" max="8954" width="4.140625" style="69" customWidth="1"/>
    <col min="8955" max="8955" width="33.42578125" style="69" customWidth="1"/>
    <col min="8956" max="8956" width="12.5703125" style="69" customWidth="1"/>
    <col min="8957" max="8957" width="12.28515625" style="69" customWidth="1"/>
    <col min="8958" max="8958" width="10.140625" style="69" customWidth="1"/>
    <col min="8959" max="8959" width="10.5703125" style="69" customWidth="1"/>
    <col min="8960" max="8960" width="10.7109375" style="69" customWidth="1"/>
    <col min="8961" max="8961" width="11.5703125" style="69"/>
    <col min="8962" max="8962" width="11.7109375" style="69" customWidth="1"/>
    <col min="8963" max="9200" width="11.5703125" style="69"/>
    <col min="9201" max="9201" width="22.140625" style="69" customWidth="1"/>
    <col min="9202" max="9202" width="42.85546875" style="69" customWidth="1"/>
    <col min="9203" max="9203" width="11.5703125" style="69"/>
    <col min="9204" max="9204" width="11.28515625" style="69" customWidth="1"/>
    <col min="9205" max="9205" width="12.7109375" style="69" customWidth="1"/>
    <col min="9206" max="9206" width="12.140625" style="69" customWidth="1"/>
    <col min="9207" max="9207" width="11.7109375" style="69" customWidth="1"/>
    <col min="9208" max="9208" width="11.42578125" style="69" customWidth="1"/>
    <col min="9209" max="9209" width="12.7109375" style="69" customWidth="1"/>
    <col min="9210" max="9210" width="4.140625" style="69" customWidth="1"/>
    <col min="9211" max="9211" width="33.42578125" style="69" customWidth="1"/>
    <col min="9212" max="9212" width="12.5703125" style="69" customWidth="1"/>
    <col min="9213" max="9213" width="12.28515625" style="69" customWidth="1"/>
    <col min="9214" max="9214" width="10.140625" style="69" customWidth="1"/>
    <col min="9215" max="9215" width="10.5703125" style="69" customWidth="1"/>
    <col min="9216" max="9216" width="10.7109375" style="69" customWidth="1"/>
    <col min="9217" max="9217" width="11.5703125" style="69"/>
    <col min="9218" max="9218" width="11.7109375" style="69" customWidth="1"/>
    <col min="9219" max="9456" width="11.5703125" style="69"/>
    <col min="9457" max="9457" width="22.140625" style="69" customWidth="1"/>
    <col min="9458" max="9458" width="42.85546875" style="69" customWidth="1"/>
    <col min="9459" max="9459" width="11.5703125" style="69"/>
    <col min="9460" max="9460" width="11.28515625" style="69" customWidth="1"/>
    <col min="9461" max="9461" width="12.7109375" style="69" customWidth="1"/>
    <col min="9462" max="9462" width="12.140625" style="69" customWidth="1"/>
    <col min="9463" max="9463" width="11.7109375" style="69" customWidth="1"/>
    <col min="9464" max="9464" width="11.42578125" style="69" customWidth="1"/>
    <col min="9465" max="9465" width="12.7109375" style="69" customWidth="1"/>
    <col min="9466" max="9466" width="4.140625" style="69" customWidth="1"/>
    <col min="9467" max="9467" width="33.42578125" style="69" customWidth="1"/>
    <col min="9468" max="9468" width="12.5703125" style="69" customWidth="1"/>
    <col min="9469" max="9469" width="12.28515625" style="69" customWidth="1"/>
    <col min="9470" max="9470" width="10.140625" style="69" customWidth="1"/>
    <col min="9471" max="9471" width="10.5703125" style="69" customWidth="1"/>
    <col min="9472" max="9472" width="10.7109375" style="69" customWidth="1"/>
    <col min="9473" max="9473" width="11.5703125" style="69"/>
    <col min="9474" max="9474" width="11.7109375" style="69" customWidth="1"/>
    <col min="9475" max="9712" width="11.5703125" style="69"/>
    <col min="9713" max="9713" width="22.140625" style="69" customWidth="1"/>
    <col min="9714" max="9714" width="42.85546875" style="69" customWidth="1"/>
    <col min="9715" max="9715" width="11.5703125" style="69"/>
    <col min="9716" max="9716" width="11.28515625" style="69" customWidth="1"/>
    <col min="9717" max="9717" width="12.7109375" style="69" customWidth="1"/>
    <col min="9718" max="9718" width="12.140625" style="69" customWidth="1"/>
    <col min="9719" max="9719" width="11.7109375" style="69" customWidth="1"/>
    <col min="9720" max="9720" width="11.42578125" style="69" customWidth="1"/>
    <col min="9721" max="9721" width="12.7109375" style="69" customWidth="1"/>
    <col min="9722" max="9722" width="4.140625" style="69" customWidth="1"/>
    <col min="9723" max="9723" width="33.42578125" style="69" customWidth="1"/>
    <col min="9724" max="9724" width="12.5703125" style="69" customWidth="1"/>
    <col min="9725" max="9725" width="12.28515625" style="69" customWidth="1"/>
    <col min="9726" max="9726" width="10.140625" style="69" customWidth="1"/>
    <col min="9727" max="9727" width="10.5703125" style="69" customWidth="1"/>
    <col min="9728" max="9728" width="10.7109375" style="69" customWidth="1"/>
    <col min="9729" max="9729" width="11.5703125" style="69"/>
    <col min="9730" max="9730" width="11.7109375" style="69" customWidth="1"/>
    <col min="9731" max="9968" width="11.5703125" style="69"/>
    <col min="9969" max="9969" width="22.140625" style="69" customWidth="1"/>
    <col min="9970" max="9970" width="42.85546875" style="69" customWidth="1"/>
    <col min="9971" max="9971" width="11.5703125" style="69"/>
    <col min="9972" max="9972" width="11.28515625" style="69" customWidth="1"/>
    <col min="9973" max="9973" width="12.7109375" style="69" customWidth="1"/>
    <col min="9974" max="9974" width="12.140625" style="69" customWidth="1"/>
    <col min="9975" max="9975" width="11.7109375" style="69" customWidth="1"/>
    <col min="9976" max="9976" width="11.42578125" style="69" customWidth="1"/>
    <col min="9977" max="9977" width="12.7109375" style="69" customWidth="1"/>
    <col min="9978" max="9978" width="4.140625" style="69" customWidth="1"/>
    <col min="9979" max="9979" width="33.42578125" style="69" customWidth="1"/>
    <col min="9980" max="9980" width="12.5703125" style="69" customWidth="1"/>
    <col min="9981" max="9981" width="12.28515625" style="69" customWidth="1"/>
    <col min="9982" max="9982" width="10.140625" style="69" customWidth="1"/>
    <col min="9983" max="9983" width="10.5703125" style="69" customWidth="1"/>
    <col min="9984" max="9984" width="10.7109375" style="69" customWidth="1"/>
    <col min="9985" max="9985" width="11.5703125" style="69"/>
    <col min="9986" max="9986" width="11.7109375" style="69" customWidth="1"/>
    <col min="9987" max="10224" width="11.5703125" style="69"/>
    <col min="10225" max="10225" width="22.140625" style="69" customWidth="1"/>
    <col min="10226" max="10226" width="42.85546875" style="69" customWidth="1"/>
    <col min="10227" max="10227" width="11.5703125" style="69"/>
    <col min="10228" max="10228" width="11.28515625" style="69" customWidth="1"/>
    <col min="10229" max="10229" width="12.7109375" style="69" customWidth="1"/>
    <col min="10230" max="10230" width="12.140625" style="69" customWidth="1"/>
    <col min="10231" max="10231" width="11.7109375" style="69" customWidth="1"/>
    <col min="10232" max="10232" width="11.42578125" style="69" customWidth="1"/>
    <col min="10233" max="10233" width="12.7109375" style="69" customWidth="1"/>
    <col min="10234" max="10234" width="4.140625" style="69" customWidth="1"/>
    <col min="10235" max="10235" width="33.42578125" style="69" customWidth="1"/>
    <col min="10236" max="10236" width="12.5703125" style="69" customWidth="1"/>
    <col min="10237" max="10237" width="12.28515625" style="69" customWidth="1"/>
    <col min="10238" max="10238" width="10.140625" style="69" customWidth="1"/>
    <col min="10239" max="10239" width="10.5703125" style="69" customWidth="1"/>
    <col min="10240" max="10240" width="10.7109375" style="69" customWidth="1"/>
    <col min="10241" max="10241" width="11.5703125" style="69"/>
    <col min="10242" max="10242" width="11.7109375" style="69" customWidth="1"/>
    <col min="10243" max="10480" width="11.5703125" style="69"/>
    <col min="10481" max="10481" width="22.140625" style="69" customWidth="1"/>
    <col min="10482" max="10482" width="42.85546875" style="69" customWidth="1"/>
    <col min="10483" max="10483" width="11.5703125" style="69"/>
    <col min="10484" max="10484" width="11.28515625" style="69" customWidth="1"/>
    <col min="10485" max="10485" width="12.7109375" style="69" customWidth="1"/>
    <col min="10486" max="10486" width="12.140625" style="69" customWidth="1"/>
    <col min="10487" max="10487" width="11.7109375" style="69" customWidth="1"/>
    <col min="10488" max="10488" width="11.42578125" style="69" customWidth="1"/>
    <col min="10489" max="10489" width="12.7109375" style="69" customWidth="1"/>
    <col min="10490" max="10490" width="4.140625" style="69" customWidth="1"/>
    <col min="10491" max="10491" width="33.42578125" style="69" customWidth="1"/>
    <col min="10492" max="10492" width="12.5703125" style="69" customWidth="1"/>
    <col min="10493" max="10493" width="12.28515625" style="69" customWidth="1"/>
    <col min="10494" max="10494" width="10.140625" style="69" customWidth="1"/>
    <col min="10495" max="10495" width="10.5703125" style="69" customWidth="1"/>
    <col min="10496" max="10496" width="10.7109375" style="69" customWidth="1"/>
    <col min="10497" max="10497" width="11.5703125" style="69"/>
    <col min="10498" max="10498" width="11.7109375" style="69" customWidth="1"/>
    <col min="10499" max="10736" width="11.5703125" style="69"/>
    <col min="10737" max="10737" width="22.140625" style="69" customWidth="1"/>
    <col min="10738" max="10738" width="42.85546875" style="69" customWidth="1"/>
    <col min="10739" max="10739" width="11.5703125" style="69"/>
    <col min="10740" max="10740" width="11.28515625" style="69" customWidth="1"/>
    <col min="10741" max="10741" width="12.7109375" style="69" customWidth="1"/>
    <col min="10742" max="10742" width="12.140625" style="69" customWidth="1"/>
    <col min="10743" max="10743" width="11.7109375" style="69" customWidth="1"/>
    <col min="10744" max="10744" width="11.42578125" style="69" customWidth="1"/>
    <col min="10745" max="10745" width="12.7109375" style="69" customWidth="1"/>
    <col min="10746" max="10746" width="4.140625" style="69" customWidth="1"/>
    <col min="10747" max="10747" width="33.42578125" style="69" customWidth="1"/>
    <col min="10748" max="10748" width="12.5703125" style="69" customWidth="1"/>
    <col min="10749" max="10749" width="12.28515625" style="69" customWidth="1"/>
    <col min="10750" max="10750" width="10.140625" style="69" customWidth="1"/>
    <col min="10751" max="10751" width="10.5703125" style="69" customWidth="1"/>
    <col min="10752" max="10752" width="10.7109375" style="69" customWidth="1"/>
    <col min="10753" max="10753" width="11.5703125" style="69"/>
    <col min="10754" max="10754" width="11.7109375" style="69" customWidth="1"/>
    <col min="10755" max="10992" width="11.5703125" style="69"/>
    <col min="10993" max="10993" width="22.140625" style="69" customWidth="1"/>
    <col min="10994" max="10994" width="42.85546875" style="69" customWidth="1"/>
    <col min="10995" max="10995" width="11.5703125" style="69"/>
    <col min="10996" max="10996" width="11.28515625" style="69" customWidth="1"/>
    <col min="10997" max="10997" width="12.7109375" style="69" customWidth="1"/>
    <col min="10998" max="10998" width="12.140625" style="69" customWidth="1"/>
    <col min="10999" max="10999" width="11.7109375" style="69" customWidth="1"/>
    <col min="11000" max="11000" width="11.42578125" style="69" customWidth="1"/>
    <col min="11001" max="11001" width="12.7109375" style="69" customWidth="1"/>
    <col min="11002" max="11002" width="4.140625" style="69" customWidth="1"/>
    <col min="11003" max="11003" width="33.42578125" style="69" customWidth="1"/>
    <col min="11004" max="11004" width="12.5703125" style="69" customWidth="1"/>
    <col min="11005" max="11005" width="12.28515625" style="69" customWidth="1"/>
    <col min="11006" max="11006" width="10.140625" style="69" customWidth="1"/>
    <col min="11007" max="11007" width="10.5703125" style="69" customWidth="1"/>
    <col min="11008" max="11008" width="10.7109375" style="69" customWidth="1"/>
    <col min="11009" max="11009" width="11.5703125" style="69"/>
    <col min="11010" max="11010" width="11.7109375" style="69" customWidth="1"/>
    <col min="11011" max="11248" width="11.5703125" style="69"/>
    <col min="11249" max="11249" width="22.140625" style="69" customWidth="1"/>
    <col min="11250" max="11250" width="42.85546875" style="69" customWidth="1"/>
    <col min="11251" max="11251" width="11.5703125" style="69"/>
    <col min="11252" max="11252" width="11.28515625" style="69" customWidth="1"/>
    <col min="11253" max="11253" width="12.7109375" style="69" customWidth="1"/>
    <col min="11254" max="11254" width="12.140625" style="69" customWidth="1"/>
    <col min="11255" max="11255" width="11.7109375" style="69" customWidth="1"/>
    <col min="11256" max="11256" width="11.42578125" style="69" customWidth="1"/>
    <col min="11257" max="11257" width="12.7109375" style="69" customWidth="1"/>
    <col min="11258" max="11258" width="4.140625" style="69" customWidth="1"/>
    <col min="11259" max="11259" width="33.42578125" style="69" customWidth="1"/>
    <col min="11260" max="11260" width="12.5703125" style="69" customWidth="1"/>
    <col min="11261" max="11261" width="12.28515625" style="69" customWidth="1"/>
    <col min="11262" max="11262" width="10.140625" style="69" customWidth="1"/>
    <col min="11263" max="11263" width="10.5703125" style="69" customWidth="1"/>
    <col min="11264" max="11264" width="10.7109375" style="69" customWidth="1"/>
    <col min="11265" max="11265" width="11.5703125" style="69"/>
    <col min="11266" max="11266" width="11.7109375" style="69" customWidth="1"/>
    <col min="11267" max="11504" width="11.5703125" style="69"/>
    <col min="11505" max="11505" width="22.140625" style="69" customWidth="1"/>
    <col min="11506" max="11506" width="42.85546875" style="69" customWidth="1"/>
    <col min="11507" max="11507" width="11.5703125" style="69"/>
    <col min="11508" max="11508" width="11.28515625" style="69" customWidth="1"/>
    <col min="11509" max="11509" width="12.7109375" style="69" customWidth="1"/>
    <col min="11510" max="11510" width="12.140625" style="69" customWidth="1"/>
    <col min="11511" max="11511" width="11.7109375" style="69" customWidth="1"/>
    <col min="11512" max="11512" width="11.42578125" style="69" customWidth="1"/>
    <col min="11513" max="11513" width="12.7109375" style="69" customWidth="1"/>
    <col min="11514" max="11514" width="4.140625" style="69" customWidth="1"/>
    <col min="11515" max="11515" width="33.42578125" style="69" customWidth="1"/>
    <col min="11516" max="11516" width="12.5703125" style="69" customWidth="1"/>
    <col min="11517" max="11517" width="12.28515625" style="69" customWidth="1"/>
    <col min="11518" max="11518" width="10.140625" style="69" customWidth="1"/>
    <col min="11519" max="11519" width="10.5703125" style="69" customWidth="1"/>
    <col min="11520" max="11520" width="10.7109375" style="69" customWidth="1"/>
    <col min="11521" max="11521" width="11.5703125" style="69"/>
    <col min="11522" max="11522" width="11.7109375" style="69" customWidth="1"/>
    <col min="11523" max="11760" width="11.5703125" style="69"/>
    <col min="11761" max="11761" width="22.140625" style="69" customWidth="1"/>
    <col min="11762" max="11762" width="42.85546875" style="69" customWidth="1"/>
    <col min="11763" max="11763" width="11.5703125" style="69"/>
    <col min="11764" max="11764" width="11.28515625" style="69" customWidth="1"/>
    <col min="11765" max="11765" width="12.7109375" style="69" customWidth="1"/>
    <col min="11766" max="11766" width="12.140625" style="69" customWidth="1"/>
    <col min="11767" max="11767" width="11.7109375" style="69" customWidth="1"/>
    <col min="11768" max="11768" width="11.42578125" style="69" customWidth="1"/>
    <col min="11769" max="11769" width="12.7109375" style="69" customWidth="1"/>
    <col min="11770" max="11770" width="4.140625" style="69" customWidth="1"/>
    <col min="11771" max="11771" width="33.42578125" style="69" customWidth="1"/>
    <col min="11772" max="11772" width="12.5703125" style="69" customWidth="1"/>
    <col min="11773" max="11773" width="12.28515625" style="69" customWidth="1"/>
    <col min="11774" max="11774" width="10.140625" style="69" customWidth="1"/>
    <col min="11775" max="11775" width="10.5703125" style="69" customWidth="1"/>
    <col min="11776" max="11776" width="10.7109375" style="69" customWidth="1"/>
    <col min="11777" max="11777" width="11.5703125" style="69"/>
    <col min="11778" max="11778" width="11.7109375" style="69" customWidth="1"/>
    <col min="11779" max="12016" width="11.5703125" style="69"/>
    <col min="12017" max="12017" width="22.140625" style="69" customWidth="1"/>
    <col min="12018" max="12018" width="42.85546875" style="69" customWidth="1"/>
    <col min="12019" max="12019" width="11.5703125" style="69"/>
    <col min="12020" max="12020" width="11.28515625" style="69" customWidth="1"/>
    <col min="12021" max="12021" width="12.7109375" style="69" customWidth="1"/>
    <col min="12022" max="12022" width="12.140625" style="69" customWidth="1"/>
    <col min="12023" max="12023" width="11.7109375" style="69" customWidth="1"/>
    <col min="12024" max="12024" width="11.42578125" style="69" customWidth="1"/>
    <col min="12025" max="12025" width="12.7109375" style="69" customWidth="1"/>
    <col min="12026" max="12026" width="4.140625" style="69" customWidth="1"/>
    <col min="12027" max="12027" width="33.42578125" style="69" customWidth="1"/>
    <col min="12028" max="12028" width="12.5703125" style="69" customWidth="1"/>
    <col min="12029" max="12029" width="12.28515625" style="69" customWidth="1"/>
    <col min="12030" max="12030" width="10.140625" style="69" customWidth="1"/>
    <col min="12031" max="12031" width="10.5703125" style="69" customWidth="1"/>
    <col min="12032" max="12032" width="10.7109375" style="69" customWidth="1"/>
    <col min="12033" max="12033" width="11.5703125" style="69"/>
    <col min="12034" max="12034" width="11.7109375" style="69" customWidth="1"/>
    <col min="12035" max="12272" width="11.5703125" style="69"/>
    <col min="12273" max="12273" width="22.140625" style="69" customWidth="1"/>
    <col min="12274" max="12274" width="42.85546875" style="69" customWidth="1"/>
    <col min="12275" max="12275" width="11.5703125" style="69"/>
    <col min="12276" max="12276" width="11.28515625" style="69" customWidth="1"/>
    <col min="12277" max="12277" width="12.7109375" style="69" customWidth="1"/>
    <col min="12278" max="12278" width="12.140625" style="69" customWidth="1"/>
    <col min="12279" max="12279" width="11.7109375" style="69" customWidth="1"/>
    <col min="12280" max="12280" width="11.42578125" style="69" customWidth="1"/>
    <col min="12281" max="12281" width="12.7109375" style="69" customWidth="1"/>
    <col min="12282" max="12282" width="4.140625" style="69" customWidth="1"/>
    <col min="12283" max="12283" width="33.42578125" style="69" customWidth="1"/>
    <col min="12284" max="12284" width="12.5703125" style="69" customWidth="1"/>
    <col min="12285" max="12285" width="12.28515625" style="69" customWidth="1"/>
    <col min="12286" max="12286" width="10.140625" style="69" customWidth="1"/>
    <col min="12287" max="12287" width="10.5703125" style="69" customWidth="1"/>
    <col min="12288" max="12288" width="10.7109375" style="69" customWidth="1"/>
    <col min="12289" max="12289" width="11.5703125" style="69"/>
    <col min="12290" max="12290" width="11.7109375" style="69" customWidth="1"/>
    <col min="12291" max="12528" width="11.5703125" style="69"/>
    <col min="12529" max="12529" width="22.140625" style="69" customWidth="1"/>
    <col min="12530" max="12530" width="42.85546875" style="69" customWidth="1"/>
    <col min="12531" max="12531" width="11.5703125" style="69"/>
    <col min="12532" max="12532" width="11.28515625" style="69" customWidth="1"/>
    <col min="12533" max="12533" width="12.7109375" style="69" customWidth="1"/>
    <col min="12534" max="12534" width="12.140625" style="69" customWidth="1"/>
    <col min="12535" max="12535" width="11.7109375" style="69" customWidth="1"/>
    <col min="12536" max="12536" width="11.42578125" style="69" customWidth="1"/>
    <col min="12537" max="12537" width="12.7109375" style="69" customWidth="1"/>
    <col min="12538" max="12538" width="4.140625" style="69" customWidth="1"/>
    <col min="12539" max="12539" width="33.42578125" style="69" customWidth="1"/>
    <col min="12540" max="12540" width="12.5703125" style="69" customWidth="1"/>
    <col min="12541" max="12541" width="12.28515625" style="69" customWidth="1"/>
    <col min="12542" max="12542" width="10.140625" style="69" customWidth="1"/>
    <col min="12543" max="12543" width="10.5703125" style="69" customWidth="1"/>
    <col min="12544" max="12544" width="10.7109375" style="69" customWidth="1"/>
    <col min="12545" max="12545" width="11.5703125" style="69"/>
    <col min="12546" max="12546" width="11.7109375" style="69" customWidth="1"/>
    <col min="12547" max="12784" width="11.5703125" style="69"/>
    <col min="12785" max="12785" width="22.140625" style="69" customWidth="1"/>
    <col min="12786" max="12786" width="42.85546875" style="69" customWidth="1"/>
    <col min="12787" max="12787" width="11.5703125" style="69"/>
    <col min="12788" max="12788" width="11.28515625" style="69" customWidth="1"/>
    <col min="12789" max="12789" width="12.7109375" style="69" customWidth="1"/>
    <col min="12790" max="12790" width="12.140625" style="69" customWidth="1"/>
    <col min="12791" max="12791" width="11.7109375" style="69" customWidth="1"/>
    <col min="12792" max="12792" width="11.42578125" style="69" customWidth="1"/>
    <col min="12793" max="12793" width="12.7109375" style="69" customWidth="1"/>
    <col min="12794" max="12794" width="4.140625" style="69" customWidth="1"/>
    <col min="12795" max="12795" width="33.42578125" style="69" customWidth="1"/>
    <col min="12796" max="12796" width="12.5703125" style="69" customWidth="1"/>
    <col min="12797" max="12797" width="12.28515625" style="69" customWidth="1"/>
    <col min="12798" max="12798" width="10.140625" style="69" customWidth="1"/>
    <col min="12799" max="12799" width="10.5703125" style="69" customWidth="1"/>
    <col min="12800" max="12800" width="10.7109375" style="69" customWidth="1"/>
    <col min="12801" max="12801" width="11.5703125" style="69"/>
    <col min="12802" max="12802" width="11.7109375" style="69" customWidth="1"/>
    <col min="12803" max="13040" width="11.5703125" style="69"/>
    <col min="13041" max="13041" width="22.140625" style="69" customWidth="1"/>
    <col min="13042" max="13042" width="42.85546875" style="69" customWidth="1"/>
    <col min="13043" max="13043" width="11.5703125" style="69"/>
    <col min="13044" max="13044" width="11.28515625" style="69" customWidth="1"/>
    <col min="13045" max="13045" width="12.7109375" style="69" customWidth="1"/>
    <col min="13046" max="13046" width="12.140625" style="69" customWidth="1"/>
    <col min="13047" max="13047" width="11.7109375" style="69" customWidth="1"/>
    <col min="13048" max="13048" width="11.42578125" style="69" customWidth="1"/>
    <col min="13049" max="13049" width="12.7109375" style="69" customWidth="1"/>
    <col min="13050" max="13050" width="4.140625" style="69" customWidth="1"/>
    <col min="13051" max="13051" width="33.42578125" style="69" customWidth="1"/>
    <col min="13052" max="13052" width="12.5703125" style="69" customWidth="1"/>
    <col min="13053" max="13053" width="12.28515625" style="69" customWidth="1"/>
    <col min="13054" max="13054" width="10.140625" style="69" customWidth="1"/>
    <col min="13055" max="13055" width="10.5703125" style="69" customWidth="1"/>
    <col min="13056" max="13056" width="10.7109375" style="69" customWidth="1"/>
    <col min="13057" max="13057" width="11.5703125" style="69"/>
    <col min="13058" max="13058" width="11.7109375" style="69" customWidth="1"/>
    <col min="13059" max="13296" width="11.5703125" style="69"/>
    <col min="13297" max="13297" width="22.140625" style="69" customWidth="1"/>
    <col min="13298" max="13298" width="42.85546875" style="69" customWidth="1"/>
    <col min="13299" max="13299" width="11.5703125" style="69"/>
    <col min="13300" max="13300" width="11.28515625" style="69" customWidth="1"/>
    <col min="13301" max="13301" width="12.7109375" style="69" customWidth="1"/>
    <col min="13302" max="13302" width="12.140625" style="69" customWidth="1"/>
    <col min="13303" max="13303" width="11.7109375" style="69" customWidth="1"/>
    <col min="13304" max="13304" width="11.42578125" style="69" customWidth="1"/>
    <col min="13305" max="13305" width="12.7109375" style="69" customWidth="1"/>
    <col min="13306" max="13306" width="4.140625" style="69" customWidth="1"/>
    <col min="13307" max="13307" width="33.42578125" style="69" customWidth="1"/>
    <col min="13308" max="13308" width="12.5703125" style="69" customWidth="1"/>
    <col min="13309" max="13309" width="12.28515625" style="69" customWidth="1"/>
    <col min="13310" max="13310" width="10.140625" style="69" customWidth="1"/>
    <col min="13311" max="13311" width="10.5703125" style="69" customWidth="1"/>
    <col min="13312" max="13312" width="10.7109375" style="69" customWidth="1"/>
    <col min="13313" max="13313" width="11.5703125" style="69"/>
    <col min="13314" max="13314" width="11.7109375" style="69" customWidth="1"/>
    <col min="13315" max="13552" width="11.5703125" style="69"/>
    <col min="13553" max="13553" width="22.140625" style="69" customWidth="1"/>
    <col min="13554" max="13554" width="42.85546875" style="69" customWidth="1"/>
    <col min="13555" max="13555" width="11.5703125" style="69"/>
    <col min="13556" max="13556" width="11.28515625" style="69" customWidth="1"/>
    <col min="13557" max="13557" width="12.7109375" style="69" customWidth="1"/>
    <col min="13558" max="13558" width="12.140625" style="69" customWidth="1"/>
    <col min="13559" max="13559" width="11.7109375" style="69" customWidth="1"/>
    <col min="13560" max="13560" width="11.42578125" style="69" customWidth="1"/>
    <col min="13561" max="13561" width="12.7109375" style="69" customWidth="1"/>
    <col min="13562" max="13562" width="4.140625" style="69" customWidth="1"/>
    <col min="13563" max="13563" width="33.42578125" style="69" customWidth="1"/>
    <col min="13564" max="13564" width="12.5703125" style="69" customWidth="1"/>
    <col min="13565" max="13565" width="12.28515625" style="69" customWidth="1"/>
    <col min="13566" max="13566" width="10.140625" style="69" customWidth="1"/>
    <col min="13567" max="13567" width="10.5703125" style="69" customWidth="1"/>
    <col min="13568" max="13568" width="10.7109375" style="69" customWidth="1"/>
    <col min="13569" max="13569" width="11.5703125" style="69"/>
    <col min="13570" max="13570" width="11.7109375" style="69" customWidth="1"/>
    <col min="13571" max="13808" width="11.5703125" style="69"/>
    <col min="13809" max="13809" width="22.140625" style="69" customWidth="1"/>
    <col min="13810" max="13810" width="42.85546875" style="69" customWidth="1"/>
    <col min="13811" max="13811" width="11.5703125" style="69"/>
    <col min="13812" max="13812" width="11.28515625" style="69" customWidth="1"/>
    <col min="13813" max="13813" width="12.7109375" style="69" customWidth="1"/>
    <col min="13814" max="13814" width="12.140625" style="69" customWidth="1"/>
    <col min="13815" max="13815" width="11.7109375" style="69" customWidth="1"/>
    <col min="13816" max="13816" width="11.42578125" style="69" customWidth="1"/>
    <col min="13817" max="13817" width="12.7109375" style="69" customWidth="1"/>
    <col min="13818" max="13818" width="4.140625" style="69" customWidth="1"/>
    <col min="13819" max="13819" width="33.42578125" style="69" customWidth="1"/>
    <col min="13820" max="13820" width="12.5703125" style="69" customWidth="1"/>
    <col min="13821" max="13821" width="12.28515625" style="69" customWidth="1"/>
    <col min="13822" max="13822" width="10.140625" style="69" customWidth="1"/>
    <col min="13823" max="13823" width="10.5703125" style="69" customWidth="1"/>
    <col min="13824" max="13824" width="10.7109375" style="69" customWidth="1"/>
    <col min="13825" max="13825" width="11.5703125" style="69"/>
    <col min="13826" max="13826" width="11.7109375" style="69" customWidth="1"/>
    <col min="13827" max="14064" width="11.5703125" style="69"/>
    <col min="14065" max="14065" width="22.140625" style="69" customWidth="1"/>
    <col min="14066" max="14066" width="42.85546875" style="69" customWidth="1"/>
    <col min="14067" max="14067" width="11.5703125" style="69"/>
    <col min="14068" max="14068" width="11.28515625" style="69" customWidth="1"/>
    <col min="14069" max="14069" width="12.7109375" style="69" customWidth="1"/>
    <col min="14070" max="14070" width="12.140625" style="69" customWidth="1"/>
    <col min="14071" max="14071" width="11.7109375" style="69" customWidth="1"/>
    <col min="14072" max="14072" width="11.42578125" style="69" customWidth="1"/>
    <col min="14073" max="14073" width="12.7109375" style="69" customWidth="1"/>
    <col min="14074" max="14074" width="4.140625" style="69" customWidth="1"/>
    <col min="14075" max="14075" width="33.42578125" style="69" customWidth="1"/>
    <col min="14076" max="14076" width="12.5703125" style="69" customWidth="1"/>
    <col min="14077" max="14077" width="12.28515625" style="69" customWidth="1"/>
    <col min="14078" max="14078" width="10.140625" style="69" customWidth="1"/>
    <col min="14079" max="14079" width="10.5703125" style="69" customWidth="1"/>
    <col min="14080" max="14080" width="10.7109375" style="69" customWidth="1"/>
    <col min="14081" max="14081" width="11.5703125" style="69"/>
    <col min="14082" max="14082" width="11.7109375" style="69" customWidth="1"/>
    <col min="14083" max="14320" width="11.5703125" style="69"/>
    <col min="14321" max="14321" width="22.140625" style="69" customWidth="1"/>
    <col min="14322" max="14322" width="42.85546875" style="69" customWidth="1"/>
    <col min="14323" max="14323" width="11.5703125" style="69"/>
    <col min="14324" max="14324" width="11.28515625" style="69" customWidth="1"/>
    <col min="14325" max="14325" width="12.7109375" style="69" customWidth="1"/>
    <col min="14326" max="14326" width="12.140625" style="69" customWidth="1"/>
    <col min="14327" max="14327" width="11.7109375" style="69" customWidth="1"/>
    <col min="14328" max="14328" width="11.42578125" style="69" customWidth="1"/>
    <col min="14329" max="14329" width="12.7109375" style="69" customWidth="1"/>
    <col min="14330" max="14330" width="4.140625" style="69" customWidth="1"/>
    <col min="14331" max="14331" width="33.42578125" style="69" customWidth="1"/>
    <col min="14332" max="14332" width="12.5703125" style="69" customWidth="1"/>
    <col min="14333" max="14333" width="12.28515625" style="69" customWidth="1"/>
    <col min="14334" max="14334" width="10.140625" style="69" customWidth="1"/>
    <col min="14335" max="14335" width="10.5703125" style="69" customWidth="1"/>
    <col min="14336" max="14336" width="10.7109375" style="69" customWidth="1"/>
    <col min="14337" max="14337" width="11.5703125" style="69"/>
    <col min="14338" max="14338" width="11.7109375" style="69" customWidth="1"/>
    <col min="14339" max="14576" width="11.5703125" style="69"/>
    <col min="14577" max="14577" width="22.140625" style="69" customWidth="1"/>
    <col min="14578" max="14578" width="42.85546875" style="69" customWidth="1"/>
    <col min="14579" max="14579" width="11.5703125" style="69"/>
    <col min="14580" max="14580" width="11.28515625" style="69" customWidth="1"/>
    <col min="14581" max="14581" width="12.7109375" style="69" customWidth="1"/>
    <col min="14582" max="14582" width="12.140625" style="69" customWidth="1"/>
    <col min="14583" max="14583" width="11.7109375" style="69" customWidth="1"/>
    <col min="14584" max="14584" width="11.42578125" style="69" customWidth="1"/>
    <col min="14585" max="14585" width="12.7109375" style="69" customWidth="1"/>
    <col min="14586" max="14586" width="4.140625" style="69" customWidth="1"/>
    <col min="14587" max="14587" width="33.42578125" style="69" customWidth="1"/>
    <col min="14588" max="14588" width="12.5703125" style="69" customWidth="1"/>
    <col min="14589" max="14589" width="12.28515625" style="69" customWidth="1"/>
    <col min="14590" max="14590" width="10.140625" style="69" customWidth="1"/>
    <col min="14591" max="14591" width="10.5703125" style="69" customWidth="1"/>
    <col min="14592" max="14592" width="10.7109375" style="69" customWidth="1"/>
    <col min="14593" max="14593" width="11.5703125" style="69"/>
    <col min="14594" max="14594" width="11.7109375" style="69" customWidth="1"/>
    <col min="14595" max="14832" width="11.5703125" style="69"/>
    <col min="14833" max="14833" width="22.140625" style="69" customWidth="1"/>
    <col min="14834" max="14834" width="42.85546875" style="69" customWidth="1"/>
    <col min="14835" max="14835" width="11.5703125" style="69"/>
    <col min="14836" max="14836" width="11.28515625" style="69" customWidth="1"/>
    <col min="14837" max="14837" width="12.7109375" style="69" customWidth="1"/>
    <col min="14838" max="14838" width="12.140625" style="69" customWidth="1"/>
    <col min="14839" max="14839" width="11.7109375" style="69" customWidth="1"/>
    <col min="14840" max="14840" width="11.42578125" style="69" customWidth="1"/>
    <col min="14841" max="14841" width="12.7109375" style="69" customWidth="1"/>
    <col min="14842" max="14842" width="4.140625" style="69" customWidth="1"/>
    <col min="14843" max="14843" width="33.42578125" style="69" customWidth="1"/>
    <col min="14844" max="14844" width="12.5703125" style="69" customWidth="1"/>
    <col min="14845" max="14845" width="12.28515625" style="69" customWidth="1"/>
    <col min="14846" max="14846" width="10.140625" style="69" customWidth="1"/>
    <col min="14847" max="14847" width="10.5703125" style="69" customWidth="1"/>
    <col min="14848" max="14848" width="10.7109375" style="69" customWidth="1"/>
    <col min="14849" max="14849" width="11.5703125" style="69"/>
    <col min="14850" max="14850" width="11.7109375" style="69" customWidth="1"/>
    <col min="14851" max="15088" width="11.5703125" style="69"/>
    <col min="15089" max="15089" width="22.140625" style="69" customWidth="1"/>
    <col min="15090" max="15090" width="42.85546875" style="69" customWidth="1"/>
    <col min="15091" max="15091" width="11.5703125" style="69"/>
    <col min="15092" max="15092" width="11.28515625" style="69" customWidth="1"/>
    <col min="15093" max="15093" width="12.7109375" style="69" customWidth="1"/>
    <col min="15094" max="15094" width="12.140625" style="69" customWidth="1"/>
    <col min="15095" max="15095" width="11.7109375" style="69" customWidth="1"/>
    <col min="15096" max="15096" width="11.42578125" style="69" customWidth="1"/>
    <col min="15097" max="15097" width="12.7109375" style="69" customWidth="1"/>
    <col min="15098" max="15098" width="4.140625" style="69" customWidth="1"/>
    <col min="15099" max="15099" width="33.42578125" style="69" customWidth="1"/>
    <col min="15100" max="15100" width="12.5703125" style="69" customWidth="1"/>
    <col min="15101" max="15101" width="12.28515625" style="69" customWidth="1"/>
    <col min="15102" max="15102" width="10.140625" style="69" customWidth="1"/>
    <col min="15103" max="15103" width="10.5703125" style="69" customWidth="1"/>
    <col min="15104" max="15104" width="10.7109375" style="69" customWidth="1"/>
    <col min="15105" max="15105" width="11.5703125" style="69"/>
    <col min="15106" max="15106" width="11.7109375" style="69" customWidth="1"/>
    <col min="15107" max="15344" width="11.5703125" style="69"/>
    <col min="15345" max="15345" width="22.140625" style="69" customWidth="1"/>
    <col min="15346" max="15346" width="42.85546875" style="69" customWidth="1"/>
    <col min="15347" max="15347" width="11.5703125" style="69"/>
    <col min="15348" max="15348" width="11.28515625" style="69" customWidth="1"/>
    <col min="15349" max="15349" width="12.7109375" style="69" customWidth="1"/>
    <col min="15350" max="15350" width="12.140625" style="69" customWidth="1"/>
    <col min="15351" max="15351" width="11.7109375" style="69" customWidth="1"/>
    <col min="15352" max="15352" width="11.42578125" style="69" customWidth="1"/>
    <col min="15353" max="15353" width="12.7109375" style="69" customWidth="1"/>
    <col min="15354" max="15354" width="4.140625" style="69" customWidth="1"/>
    <col min="15355" max="15355" width="33.42578125" style="69" customWidth="1"/>
    <col min="15356" max="15356" width="12.5703125" style="69" customWidth="1"/>
    <col min="15357" max="15357" width="12.28515625" style="69" customWidth="1"/>
    <col min="15358" max="15358" width="10.140625" style="69" customWidth="1"/>
    <col min="15359" max="15359" width="10.5703125" style="69" customWidth="1"/>
    <col min="15360" max="15360" width="10.7109375" style="69" customWidth="1"/>
    <col min="15361" max="15361" width="11.5703125" style="69"/>
    <col min="15362" max="15362" width="11.7109375" style="69" customWidth="1"/>
    <col min="15363" max="15600" width="11.5703125" style="69"/>
    <col min="15601" max="15601" width="22.140625" style="69" customWidth="1"/>
    <col min="15602" max="15602" width="42.85546875" style="69" customWidth="1"/>
    <col min="15603" max="15603" width="11.5703125" style="69"/>
    <col min="15604" max="15604" width="11.28515625" style="69" customWidth="1"/>
    <col min="15605" max="15605" width="12.7109375" style="69" customWidth="1"/>
    <col min="15606" max="15606" width="12.140625" style="69" customWidth="1"/>
    <col min="15607" max="15607" width="11.7109375" style="69" customWidth="1"/>
    <col min="15608" max="15608" width="11.42578125" style="69" customWidth="1"/>
    <col min="15609" max="15609" width="12.7109375" style="69" customWidth="1"/>
    <col min="15610" max="15610" width="4.140625" style="69" customWidth="1"/>
    <col min="15611" max="15611" width="33.42578125" style="69" customWidth="1"/>
    <col min="15612" max="15612" width="12.5703125" style="69" customWidth="1"/>
    <col min="15613" max="15613" width="12.28515625" style="69" customWidth="1"/>
    <col min="15614" max="15614" width="10.140625" style="69" customWidth="1"/>
    <col min="15615" max="15615" width="10.5703125" style="69" customWidth="1"/>
    <col min="15616" max="15616" width="10.7109375" style="69" customWidth="1"/>
    <col min="15617" max="15617" width="11.5703125" style="69"/>
    <col min="15618" max="15618" width="11.7109375" style="69" customWidth="1"/>
    <col min="15619" max="15856" width="11.5703125" style="69"/>
    <col min="15857" max="15857" width="22.140625" style="69" customWidth="1"/>
    <col min="15858" max="15858" width="42.85546875" style="69" customWidth="1"/>
    <col min="15859" max="15859" width="11.5703125" style="69"/>
    <col min="15860" max="15860" width="11.28515625" style="69" customWidth="1"/>
    <col min="15861" max="15861" width="12.7109375" style="69" customWidth="1"/>
    <col min="15862" max="15862" width="12.140625" style="69" customWidth="1"/>
    <col min="15863" max="15863" width="11.7109375" style="69" customWidth="1"/>
    <col min="15864" max="15864" width="11.42578125" style="69" customWidth="1"/>
    <col min="15865" max="15865" width="12.7109375" style="69" customWidth="1"/>
    <col min="15866" max="15866" width="4.140625" style="69" customWidth="1"/>
    <col min="15867" max="15867" width="33.42578125" style="69" customWidth="1"/>
    <col min="15868" max="15868" width="12.5703125" style="69" customWidth="1"/>
    <col min="15869" max="15869" width="12.28515625" style="69" customWidth="1"/>
    <col min="15870" max="15870" width="10.140625" style="69" customWidth="1"/>
    <col min="15871" max="15871" width="10.5703125" style="69" customWidth="1"/>
    <col min="15872" max="15872" width="10.7109375" style="69" customWidth="1"/>
    <col min="15873" max="15873" width="11.5703125" style="69"/>
    <col min="15874" max="15874" width="11.7109375" style="69" customWidth="1"/>
    <col min="15875" max="16112" width="11.5703125" style="69"/>
    <col min="16113" max="16113" width="22.140625" style="69" customWidth="1"/>
    <col min="16114" max="16114" width="42.85546875" style="69" customWidth="1"/>
    <col min="16115" max="16115" width="11.5703125" style="69"/>
    <col min="16116" max="16116" width="11.28515625" style="69" customWidth="1"/>
    <col min="16117" max="16117" width="12.7109375" style="69" customWidth="1"/>
    <col min="16118" max="16118" width="12.140625" style="69" customWidth="1"/>
    <col min="16119" max="16119" width="11.7109375" style="69" customWidth="1"/>
    <col min="16120" max="16120" width="11.42578125" style="69" customWidth="1"/>
    <col min="16121" max="16121" width="12.7109375" style="69" customWidth="1"/>
    <col min="16122" max="16122" width="4.140625" style="69" customWidth="1"/>
    <col min="16123" max="16123" width="33.42578125" style="69" customWidth="1"/>
    <col min="16124" max="16124" width="12.5703125" style="69" customWidth="1"/>
    <col min="16125" max="16125" width="12.28515625" style="69" customWidth="1"/>
    <col min="16126" max="16126" width="10.140625" style="69" customWidth="1"/>
    <col min="16127" max="16127" width="10.5703125" style="69" customWidth="1"/>
    <col min="16128" max="16128" width="10.7109375" style="69" customWidth="1"/>
    <col min="16129" max="16129" width="11.5703125" style="69"/>
    <col min="16130" max="16130" width="11.7109375" style="69" customWidth="1"/>
    <col min="16131" max="16384" width="11.5703125" style="69"/>
  </cols>
  <sheetData>
    <row r="2" spans="1:31" ht="18.75" x14ac:dyDescent="0.3">
      <c r="A2" s="162"/>
      <c r="B2" s="163" t="s">
        <v>244</v>
      </c>
      <c r="C2" s="162"/>
      <c r="D2" s="162"/>
      <c r="E2" s="162"/>
      <c r="F2" s="162"/>
      <c r="G2" s="164"/>
      <c r="H2" s="164"/>
      <c r="K2" s="163"/>
      <c r="L2" s="163" t="s">
        <v>1</v>
      </c>
      <c r="M2" s="163"/>
      <c r="N2" s="163"/>
      <c r="O2" s="163"/>
      <c r="P2" s="163"/>
      <c r="Q2" s="163"/>
      <c r="R2" s="163"/>
      <c r="S2" s="163"/>
      <c r="T2" s="163"/>
      <c r="U2" s="163"/>
      <c r="V2" s="165"/>
      <c r="W2" s="164"/>
      <c r="X2" s="164"/>
      <c r="Y2" s="166"/>
      <c r="Z2" s="166"/>
    </row>
    <row r="3" spans="1:31" ht="18.75" x14ac:dyDescent="0.3">
      <c r="A3" s="163" t="s">
        <v>2</v>
      </c>
      <c r="B3" s="163"/>
      <c r="C3" s="163"/>
      <c r="D3" s="163"/>
      <c r="E3" s="163"/>
      <c r="F3" s="163"/>
      <c r="G3" s="164"/>
      <c r="H3" s="164"/>
      <c r="K3" s="163" t="s">
        <v>2</v>
      </c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5"/>
      <c r="W3" s="164"/>
      <c r="X3" s="164"/>
      <c r="Y3" s="166"/>
      <c r="Z3" s="166"/>
    </row>
    <row r="4" spans="1:31" ht="18.75" x14ac:dyDescent="0.3">
      <c r="A4" s="163" t="s">
        <v>3</v>
      </c>
      <c r="B4" s="163"/>
      <c r="C4" s="163"/>
      <c r="D4" s="163"/>
      <c r="E4" s="163"/>
      <c r="F4" s="163"/>
      <c r="G4" s="164"/>
      <c r="H4" s="164"/>
      <c r="K4" s="163" t="s">
        <v>3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5"/>
      <c r="W4" s="164"/>
      <c r="X4" s="164"/>
      <c r="Y4" s="166"/>
      <c r="Z4" s="166"/>
    </row>
    <row r="5" spans="1:31" ht="18.75" x14ac:dyDescent="0.3">
      <c r="A5" s="163" t="s">
        <v>211</v>
      </c>
      <c r="B5" s="163"/>
      <c r="C5" s="163"/>
      <c r="D5" s="163"/>
      <c r="E5" s="163"/>
      <c r="F5" s="163"/>
      <c r="G5" s="164"/>
      <c r="H5" s="164"/>
      <c r="K5" s="163" t="s">
        <v>202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6"/>
      <c r="Z5" s="166"/>
    </row>
    <row r="6" spans="1:31" ht="18.75" x14ac:dyDescent="0.3">
      <c r="A6" s="163" t="s">
        <v>4</v>
      </c>
      <c r="B6" s="163"/>
      <c r="C6" s="163"/>
      <c r="D6" s="163"/>
      <c r="E6" s="163"/>
      <c r="F6" s="163"/>
      <c r="G6" s="164"/>
      <c r="H6" s="164"/>
      <c r="K6" s="163" t="s">
        <v>4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5"/>
      <c r="W6" s="164"/>
      <c r="X6" s="164"/>
      <c r="Y6" s="166"/>
      <c r="Z6" s="166"/>
    </row>
    <row r="7" spans="1:31" ht="15.75" x14ac:dyDescent="0.25">
      <c r="A7" s="165"/>
      <c r="B7" s="165" t="s">
        <v>5</v>
      </c>
      <c r="C7" s="165"/>
      <c r="D7" s="165"/>
      <c r="E7" s="165"/>
      <c r="F7" s="165"/>
      <c r="G7" s="164"/>
      <c r="H7" s="164"/>
      <c r="K7" s="165"/>
      <c r="L7" s="165" t="s">
        <v>5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4"/>
      <c r="X7" s="164"/>
      <c r="Y7" s="166"/>
      <c r="Z7" s="166"/>
    </row>
    <row r="8" spans="1:31" ht="16.5" thickBot="1" x14ac:dyDescent="0.3">
      <c r="A8" s="165" t="s">
        <v>5</v>
      </c>
      <c r="B8" s="165"/>
      <c r="C8" s="165"/>
      <c r="D8" s="165"/>
      <c r="E8" s="165"/>
      <c r="F8" s="165"/>
      <c r="G8" s="164"/>
      <c r="H8" s="164"/>
      <c r="K8" s="164" t="s">
        <v>6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6"/>
      <c r="Z8" s="166"/>
    </row>
    <row r="9" spans="1:31" ht="15.75" thickBot="1" x14ac:dyDescent="0.3">
      <c r="A9" s="167" t="s">
        <v>7</v>
      </c>
      <c r="B9" s="168"/>
      <c r="C9" s="169"/>
      <c r="D9" s="169"/>
      <c r="E9" s="169"/>
      <c r="F9" s="169"/>
      <c r="G9" s="169"/>
      <c r="H9" s="170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spans="1:31" ht="16.5" thickBot="1" x14ac:dyDescent="0.3">
      <c r="A10" s="171" t="s">
        <v>8</v>
      </c>
      <c r="B10" s="172">
        <f>B12</f>
        <v>9559</v>
      </c>
      <c r="C10" s="173"/>
      <c r="D10" s="173"/>
      <c r="E10" s="173"/>
      <c r="F10" s="173"/>
      <c r="G10" s="173"/>
      <c r="H10" s="174"/>
      <c r="J10" s="175"/>
      <c r="K10" s="176"/>
      <c r="L10" s="177" t="s">
        <v>9</v>
      </c>
      <c r="M10" s="177" t="s">
        <v>151</v>
      </c>
      <c r="N10" s="177" t="s">
        <v>173</v>
      </c>
      <c r="O10" s="177" t="s">
        <v>126</v>
      </c>
      <c r="P10" s="177" t="s">
        <v>126</v>
      </c>
      <c r="Q10" s="177" t="s">
        <v>127</v>
      </c>
      <c r="R10" s="177" t="s">
        <v>128</v>
      </c>
      <c r="S10" s="178" t="s">
        <v>129</v>
      </c>
      <c r="T10" s="179" t="s">
        <v>149</v>
      </c>
      <c r="U10" s="177" t="s">
        <v>10</v>
      </c>
      <c r="V10" s="180"/>
      <c r="W10" s="181" t="s">
        <v>11</v>
      </c>
      <c r="X10" s="181"/>
      <c r="Y10" s="181" t="s">
        <v>5</v>
      </c>
      <c r="Z10" s="182" t="s">
        <v>5</v>
      </c>
    </row>
    <row r="11" spans="1:31" ht="15.75" x14ac:dyDescent="0.25">
      <c r="A11" s="183" t="s">
        <v>12</v>
      </c>
      <c r="B11" s="184" t="s">
        <v>13</v>
      </c>
      <c r="C11" s="185"/>
      <c r="D11" s="185"/>
      <c r="E11" s="185"/>
      <c r="F11" s="185"/>
      <c r="G11" s="185"/>
      <c r="H11" s="186"/>
      <c r="J11" s="187"/>
      <c r="K11" s="188"/>
      <c r="L11" s="189" t="s">
        <v>14</v>
      </c>
      <c r="M11" s="189" t="s">
        <v>152</v>
      </c>
      <c r="N11" s="189" t="s">
        <v>174</v>
      </c>
      <c r="O11" s="190" t="s">
        <v>130</v>
      </c>
      <c r="P11" s="190" t="s">
        <v>130</v>
      </c>
      <c r="Q11" s="190" t="s">
        <v>131</v>
      </c>
      <c r="R11" s="190" t="s">
        <v>130</v>
      </c>
      <c r="S11" s="190" t="s">
        <v>130</v>
      </c>
      <c r="T11" s="191" t="s">
        <v>150</v>
      </c>
      <c r="U11" s="190" t="s">
        <v>15</v>
      </c>
      <c r="V11" s="190" t="s">
        <v>16</v>
      </c>
      <c r="W11" s="190" t="s">
        <v>17</v>
      </c>
      <c r="X11" s="190" t="s">
        <v>18</v>
      </c>
      <c r="Y11" s="190" t="s">
        <v>19</v>
      </c>
      <c r="Z11" s="190" t="s">
        <v>20</v>
      </c>
    </row>
    <row r="12" spans="1:31" ht="16.5" thickBot="1" x14ac:dyDescent="0.3">
      <c r="A12" s="192" t="s">
        <v>21</v>
      </c>
      <c r="B12" s="172">
        <v>9559</v>
      </c>
      <c r="C12" s="173"/>
      <c r="D12" s="173"/>
      <c r="E12" s="173"/>
      <c r="F12" s="173"/>
      <c r="G12" s="173"/>
      <c r="H12" s="174"/>
      <c r="J12" s="187"/>
      <c r="K12" s="188"/>
      <c r="L12" s="193" t="s">
        <v>5</v>
      </c>
      <c r="M12" s="193"/>
      <c r="N12" s="193" t="s">
        <v>175</v>
      </c>
      <c r="O12" s="194" t="s">
        <v>132</v>
      </c>
      <c r="P12" s="194" t="s">
        <v>133</v>
      </c>
      <c r="Q12" s="194" t="s">
        <v>130</v>
      </c>
      <c r="R12" s="194"/>
      <c r="S12" s="194"/>
      <c r="T12" s="195"/>
      <c r="U12" s="194" t="s">
        <v>22</v>
      </c>
      <c r="V12" s="194"/>
      <c r="W12" s="194"/>
      <c r="X12" s="194"/>
      <c r="Y12" s="194"/>
      <c r="Z12" s="194" t="s">
        <v>5</v>
      </c>
    </row>
    <row r="13" spans="1:31" ht="16.5" thickBot="1" x14ac:dyDescent="0.3">
      <c r="A13" s="196" t="s">
        <v>23</v>
      </c>
      <c r="B13" s="197">
        <v>0</v>
      </c>
      <c r="C13" s="198"/>
      <c r="D13" s="198"/>
      <c r="E13" s="198"/>
      <c r="F13" s="198"/>
      <c r="G13" s="198"/>
      <c r="H13" s="199"/>
      <c r="J13" s="200"/>
      <c r="K13" s="201"/>
      <c r="L13" s="193" t="s">
        <v>24</v>
      </c>
      <c r="M13" s="193" t="s">
        <v>24</v>
      </c>
      <c r="N13" s="193" t="s">
        <v>24</v>
      </c>
      <c r="O13" s="194" t="s">
        <v>24</v>
      </c>
      <c r="P13" s="194" t="s">
        <v>24</v>
      </c>
      <c r="Q13" s="194" t="s">
        <v>24</v>
      </c>
      <c r="R13" s="194" t="s">
        <v>24</v>
      </c>
      <c r="S13" s="194" t="s">
        <v>24</v>
      </c>
      <c r="T13" s="193" t="s">
        <v>24</v>
      </c>
      <c r="U13" s="194" t="s">
        <v>25</v>
      </c>
      <c r="V13" s="194" t="s">
        <v>24</v>
      </c>
      <c r="W13" s="194" t="s">
        <v>24</v>
      </c>
      <c r="X13" s="194" t="s">
        <v>24</v>
      </c>
      <c r="Y13" s="194" t="s">
        <v>24</v>
      </c>
      <c r="Z13" s="194" t="s">
        <v>24</v>
      </c>
    </row>
    <row r="14" spans="1:31" ht="15.75" x14ac:dyDescent="0.25">
      <c r="A14" s="202"/>
      <c r="B14" s="203"/>
      <c r="C14" s="204" t="s">
        <v>26</v>
      </c>
      <c r="D14" s="205"/>
      <c r="E14" s="204" t="s">
        <v>27</v>
      </c>
      <c r="F14" s="205"/>
      <c r="G14" s="206" t="s">
        <v>28</v>
      </c>
      <c r="H14" s="205"/>
      <c r="J14" s="207" t="s">
        <v>29</v>
      </c>
      <c r="K14" s="208" t="s">
        <v>203</v>
      </c>
      <c r="L14" s="209">
        <v>-783539.52</v>
      </c>
      <c r="M14" s="209">
        <v>139314.03000000003</v>
      </c>
      <c r="N14" s="209">
        <v>43.21</v>
      </c>
      <c r="O14" s="210"/>
      <c r="P14" s="211"/>
      <c r="Q14" s="211"/>
      <c r="R14" s="211"/>
      <c r="S14" s="212"/>
      <c r="T14" s="213"/>
      <c r="U14" s="214"/>
      <c r="V14" s="215"/>
      <c r="W14" s="215"/>
      <c r="X14" s="215"/>
      <c r="Y14" s="215"/>
      <c r="Z14" s="216"/>
    </row>
    <row r="15" spans="1:31" ht="15.75" x14ac:dyDescent="0.25">
      <c r="A15" s="202" t="s">
        <v>30</v>
      </c>
      <c r="B15" s="217" t="s">
        <v>31</v>
      </c>
      <c r="C15" s="218" t="s">
        <v>32</v>
      </c>
      <c r="D15" s="219" t="s">
        <v>33</v>
      </c>
      <c r="E15" s="218" t="s">
        <v>32</v>
      </c>
      <c r="F15" s="219" t="s">
        <v>33</v>
      </c>
      <c r="G15" s="220" t="s">
        <v>32</v>
      </c>
      <c r="H15" s="219" t="s">
        <v>33</v>
      </c>
      <c r="J15" s="221" t="s">
        <v>5</v>
      </c>
      <c r="K15" s="222" t="s">
        <v>5</v>
      </c>
      <c r="L15" s="223"/>
      <c r="M15" s="223"/>
      <c r="N15" s="223"/>
      <c r="O15" s="224"/>
      <c r="P15" s="225"/>
      <c r="Q15" s="225"/>
      <c r="R15" s="225"/>
      <c r="S15" s="226"/>
      <c r="T15" s="227"/>
      <c r="U15" s="224"/>
      <c r="V15" s="225"/>
      <c r="W15" s="225"/>
      <c r="X15" s="225"/>
      <c r="Y15" s="225"/>
      <c r="Z15" s="226"/>
      <c r="AE15" s="228"/>
    </row>
    <row r="16" spans="1:31" ht="15.75" x14ac:dyDescent="0.25">
      <c r="A16" s="202" t="s">
        <v>34</v>
      </c>
      <c r="B16" s="203"/>
      <c r="C16" s="218" t="s">
        <v>35</v>
      </c>
      <c r="D16" s="219" t="s">
        <v>36</v>
      </c>
      <c r="E16" s="218" t="s">
        <v>35</v>
      </c>
      <c r="F16" s="219" t="s">
        <v>37</v>
      </c>
      <c r="G16" s="220" t="s">
        <v>35</v>
      </c>
      <c r="H16" s="219" t="s">
        <v>37</v>
      </c>
      <c r="J16" s="221">
        <v>1</v>
      </c>
      <c r="K16" s="222" t="s">
        <v>204</v>
      </c>
      <c r="L16" s="223">
        <v>585973.42420000071</v>
      </c>
      <c r="M16" s="223">
        <v>14415.36</v>
      </c>
      <c r="N16" s="223">
        <v>-22.950000000000003</v>
      </c>
      <c r="O16" s="224">
        <v>-234.07000000000016</v>
      </c>
      <c r="P16" s="225">
        <v>-3071.9300000000012</v>
      </c>
      <c r="Q16" s="225">
        <v>1969.7499999999982</v>
      </c>
      <c r="R16" s="225">
        <v>1234.3599999999988</v>
      </c>
      <c r="S16" s="226">
        <v>32236.345799999981</v>
      </c>
      <c r="T16" s="227">
        <v>-225.82999999999998</v>
      </c>
      <c r="U16" s="224">
        <f>V16+W16+X16+Y16+Z16</f>
        <v>-85352.29</v>
      </c>
      <c r="V16" s="225">
        <v>-243.37999999999997</v>
      </c>
      <c r="W16" s="225">
        <v>-272.02</v>
      </c>
      <c r="X16" s="225">
        <v>-286.48</v>
      </c>
      <c r="Y16" s="225">
        <v>-54690.21</v>
      </c>
      <c r="Z16" s="226">
        <v>-29860.2</v>
      </c>
      <c r="AE16" s="228"/>
    </row>
    <row r="17" spans="1:31" ht="15.75" x14ac:dyDescent="0.25">
      <c r="A17" s="202"/>
      <c r="B17" s="203"/>
      <c r="C17" s="171"/>
      <c r="D17" s="219" t="s">
        <v>38</v>
      </c>
      <c r="E17" s="171"/>
      <c r="F17" s="219" t="s">
        <v>38</v>
      </c>
      <c r="G17" s="229"/>
      <c r="H17" s="219" t="s">
        <v>38</v>
      </c>
      <c r="J17" s="221"/>
      <c r="K17" s="222"/>
      <c r="L17" s="223"/>
      <c r="M17" s="223"/>
      <c r="N17" s="223"/>
      <c r="O17" s="227"/>
      <c r="P17" s="223"/>
      <c r="Q17" s="223"/>
      <c r="R17" s="223"/>
      <c r="S17" s="226"/>
      <c r="T17" s="227"/>
      <c r="U17" s="227"/>
      <c r="V17" s="223"/>
      <c r="W17" s="223"/>
      <c r="X17" s="223"/>
      <c r="Y17" s="223"/>
      <c r="Z17" s="226"/>
    </row>
    <row r="18" spans="1:31" ht="15.75" x14ac:dyDescent="0.25">
      <c r="A18" s="230"/>
      <c r="B18" s="231"/>
      <c r="C18" s="232" t="s">
        <v>25</v>
      </c>
      <c r="D18" s="233" t="s">
        <v>24</v>
      </c>
      <c r="E18" s="232" t="s">
        <v>25</v>
      </c>
      <c r="F18" s="233" t="s">
        <v>24</v>
      </c>
      <c r="G18" s="234" t="s">
        <v>25</v>
      </c>
      <c r="H18" s="233" t="s">
        <v>24</v>
      </c>
      <c r="J18" s="221">
        <v>2</v>
      </c>
      <c r="K18" s="222" t="s">
        <v>205</v>
      </c>
      <c r="L18" s="223">
        <f>393833.6+797754.16+4.56+3215352.12+4.56-207.413</f>
        <v>4406741.5870000003</v>
      </c>
      <c r="M18" s="223">
        <v>114715.78</v>
      </c>
      <c r="N18" s="223">
        <v>12331.44</v>
      </c>
      <c r="O18" s="227">
        <v>-1142.26</v>
      </c>
      <c r="P18" s="223">
        <v>-4179.28</v>
      </c>
      <c r="Q18" s="223">
        <v>-3281.29</v>
      </c>
      <c r="R18" s="223">
        <v>-2118.31</v>
      </c>
      <c r="S18" s="226">
        <f>-34905.33+207.413</f>
        <v>-34697.917000000001</v>
      </c>
      <c r="T18" s="227">
        <v>0</v>
      </c>
      <c r="U18" s="224">
        <f>V18+W18+X18+Y18+Z18</f>
        <v>0</v>
      </c>
      <c r="V18" s="223">
        <v>0</v>
      </c>
      <c r="W18" s="223">
        <v>0</v>
      </c>
      <c r="X18" s="223">
        <v>0</v>
      </c>
      <c r="Y18" s="223">
        <v>0</v>
      </c>
      <c r="Z18" s="226">
        <v>0</v>
      </c>
      <c r="AE18" s="228"/>
    </row>
    <row r="19" spans="1:31" ht="16.5" customHeight="1" x14ac:dyDescent="0.25">
      <c r="A19" s="235" t="s">
        <v>39</v>
      </c>
      <c r="B19" s="217" t="s">
        <v>40</v>
      </c>
      <c r="C19" s="236">
        <f>D19*11*9559</f>
        <v>385896.82999999996</v>
      </c>
      <c r="D19" s="237">
        <v>3.67</v>
      </c>
      <c r="E19" s="236">
        <f>F19*11*9559</f>
        <v>385896.82999999996</v>
      </c>
      <c r="F19" s="237">
        <v>3.67</v>
      </c>
      <c r="G19" s="238">
        <f>C19-E19</f>
        <v>0</v>
      </c>
      <c r="H19" s="237">
        <f>D19-F19</f>
        <v>0</v>
      </c>
      <c r="J19" s="221"/>
      <c r="K19" s="222"/>
      <c r="L19" s="239"/>
      <c r="M19" s="239"/>
      <c r="N19" s="239"/>
      <c r="O19" s="224"/>
      <c r="P19" s="225"/>
      <c r="Q19" s="225"/>
      <c r="R19" s="225"/>
      <c r="S19" s="226"/>
      <c r="T19" s="227"/>
      <c r="U19" s="224"/>
      <c r="V19" s="225"/>
      <c r="W19" s="225"/>
      <c r="X19" s="225"/>
      <c r="Y19" s="225"/>
      <c r="Z19" s="226"/>
    </row>
    <row r="20" spans="1:31" ht="16.5" customHeight="1" x14ac:dyDescent="0.25">
      <c r="A20" s="235" t="s">
        <v>41</v>
      </c>
      <c r="B20" s="217" t="s">
        <v>42</v>
      </c>
      <c r="C20" s="240"/>
      <c r="D20" s="241"/>
      <c r="E20" s="240"/>
      <c r="F20" s="241"/>
      <c r="G20" s="242"/>
      <c r="H20" s="241"/>
      <c r="J20" s="221">
        <v>3</v>
      </c>
      <c r="K20" s="222" t="s">
        <v>206</v>
      </c>
      <c r="L20" s="223">
        <f>372342.07+677.59+785135.51+1864.82-54.25+3133619.86+6884.48-53.52</f>
        <v>4300416.5600000005</v>
      </c>
      <c r="M20" s="223">
        <f>112921.32+190.87</f>
        <v>113112.19</v>
      </c>
      <c r="N20" s="223">
        <f>12039.71+20.94</f>
        <v>12060.65</v>
      </c>
      <c r="O20" s="224">
        <f>1548.46-276.85</f>
        <v>1271.6100000000001</v>
      </c>
      <c r="P20" s="225">
        <f>4049.18-1178.39</f>
        <v>2870.79</v>
      </c>
      <c r="Q20" s="225">
        <f>4296.44-418.51</f>
        <v>3877.9299999999994</v>
      </c>
      <c r="R20" s="225">
        <f>2867.76-269.2</f>
        <v>2598.5600000000004</v>
      </c>
      <c r="S20" s="226">
        <f>59114.64-8923.06</f>
        <v>50191.58</v>
      </c>
      <c r="T20" s="227">
        <v>-88.62</v>
      </c>
      <c r="U20" s="224">
        <f>V20+W20+X20+Y20+Z20</f>
        <v>0</v>
      </c>
      <c r="V20" s="225">
        <v>0</v>
      </c>
      <c r="W20" s="225">
        <v>0</v>
      </c>
      <c r="X20" s="225">
        <v>0</v>
      </c>
      <c r="Y20" s="225">
        <v>0</v>
      </c>
      <c r="Z20" s="226">
        <v>0</v>
      </c>
      <c r="AE20" s="243"/>
    </row>
    <row r="21" spans="1:31" ht="16.5" customHeight="1" x14ac:dyDescent="0.25">
      <c r="A21" s="235" t="s">
        <v>176</v>
      </c>
      <c r="B21" s="217" t="s">
        <v>43</v>
      </c>
      <c r="C21" s="240"/>
      <c r="D21" s="241"/>
      <c r="E21" s="240"/>
      <c r="F21" s="241"/>
      <c r="G21" s="242"/>
      <c r="H21" s="241"/>
      <c r="J21" s="221"/>
      <c r="K21" s="222"/>
      <c r="L21" s="223"/>
      <c r="M21" s="223"/>
      <c r="N21" s="223"/>
      <c r="O21" s="224"/>
      <c r="P21" s="225"/>
      <c r="Q21" s="225"/>
      <c r="R21" s="225"/>
      <c r="S21" s="226"/>
      <c r="T21" s="227"/>
      <c r="U21" s="224"/>
      <c r="V21" s="225"/>
      <c r="W21" s="225"/>
      <c r="X21" s="225"/>
      <c r="Y21" s="225"/>
      <c r="Z21" s="226"/>
    </row>
    <row r="22" spans="1:31" ht="16.5" customHeight="1" x14ac:dyDescent="0.25">
      <c r="A22" s="244" t="s">
        <v>177</v>
      </c>
      <c r="B22" s="217" t="s">
        <v>44</v>
      </c>
      <c r="C22" s="240"/>
      <c r="D22" s="241"/>
      <c r="E22" s="240"/>
      <c r="F22" s="241"/>
      <c r="G22" s="242"/>
      <c r="H22" s="241"/>
      <c r="J22" s="221">
        <v>4</v>
      </c>
      <c r="K22" s="222" t="s">
        <v>207</v>
      </c>
      <c r="L22" s="223">
        <f>L16+L18-L20</f>
        <v>692298.45120000094</v>
      </c>
      <c r="M22" s="223">
        <f>M16+M18-M20</f>
        <v>16018.949999999997</v>
      </c>
      <c r="N22" s="223">
        <f>N16+N18-N20</f>
        <v>247.84000000000015</v>
      </c>
      <c r="O22" s="227">
        <f t="shared" ref="O22:Z22" si="0">O16+O18-O20</f>
        <v>-2647.9400000000005</v>
      </c>
      <c r="P22" s="223">
        <f t="shared" si="0"/>
        <v>-10122</v>
      </c>
      <c r="Q22" s="223">
        <f t="shared" si="0"/>
        <v>-5189.4700000000012</v>
      </c>
      <c r="R22" s="223">
        <f t="shared" si="0"/>
        <v>-3482.5100000000016</v>
      </c>
      <c r="S22" s="226">
        <f t="shared" si="0"/>
        <v>-52653.151200000022</v>
      </c>
      <c r="T22" s="227">
        <f t="shared" si="0"/>
        <v>-137.20999999999998</v>
      </c>
      <c r="U22" s="224">
        <f>V22+W22+Y22+Z22+X22</f>
        <v>-85352.29</v>
      </c>
      <c r="V22" s="223">
        <f t="shared" si="0"/>
        <v>-243.37999999999997</v>
      </c>
      <c r="W22" s="223">
        <f t="shared" si="0"/>
        <v>-272.02</v>
      </c>
      <c r="X22" s="223">
        <f t="shared" si="0"/>
        <v>-286.48</v>
      </c>
      <c r="Y22" s="223">
        <f t="shared" si="0"/>
        <v>-54690.21</v>
      </c>
      <c r="Z22" s="226">
        <f t="shared" si="0"/>
        <v>-29860.2</v>
      </c>
    </row>
    <row r="23" spans="1:31" ht="16.5" customHeight="1" x14ac:dyDescent="0.25">
      <c r="A23" s="202" t="s">
        <v>45</v>
      </c>
      <c r="B23" s="217" t="s">
        <v>154</v>
      </c>
      <c r="C23" s="240"/>
      <c r="D23" s="241"/>
      <c r="E23" s="240"/>
      <c r="F23" s="241"/>
      <c r="G23" s="242"/>
      <c r="H23" s="241"/>
      <c r="J23" s="221"/>
      <c r="K23" s="222"/>
      <c r="L23" s="239"/>
      <c r="M23" s="239"/>
      <c r="N23" s="239"/>
      <c r="O23" s="224"/>
      <c r="P23" s="225"/>
      <c r="Q23" s="225"/>
      <c r="R23" s="225"/>
      <c r="S23" s="226"/>
      <c r="T23" s="227"/>
      <c r="U23" s="224"/>
      <c r="V23" s="225"/>
      <c r="W23" s="225"/>
      <c r="X23" s="225"/>
      <c r="Y23" s="225"/>
      <c r="Z23" s="226"/>
    </row>
    <row r="24" spans="1:31" ht="16.5" customHeight="1" x14ac:dyDescent="0.25">
      <c r="A24" s="202" t="s">
        <v>46</v>
      </c>
      <c r="B24" s="217" t="s">
        <v>47</v>
      </c>
      <c r="C24" s="240"/>
      <c r="D24" s="241"/>
      <c r="E24" s="240"/>
      <c r="F24" s="241"/>
      <c r="G24" s="242"/>
      <c r="H24" s="241"/>
      <c r="J24" s="221">
        <v>5</v>
      </c>
      <c r="K24" s="222" t="s">
        <v>52</v>
      </c>
      <c r="L24" s="223">
        <v>4219511.7</v>
      </c>
      <c r="M24" s="223">
        <v>175062</v>
      </c>
      <c r="N24" s="223">
        <v>0</v>
      </c>
      <c r="O24" s="224"/>
      <c r="P24" s="225"/>
      <c r="Q24" s="225"/>
      <c r="R24" s="225"/>
      <c r="S24" s="226"/>
      <c r="T24" s="227"/>
      <c r="U24" s="224"/>
      <c r="V24" s="225"/>
      <c r="W24" s="225"/>
      <c r="X24" s="225"/>
      <c r="Y24" s="225"/>
      <c r="Z24" s="226"/>
    </row>
    <row r="25" spans="1:31" ht="15.75" customHeight="1" x14ac:dyDescent="0.25">
      <c r="A25" s="202" t="s">
        <v>48</v>
      </c>
      <c r="B25" s="217" t="s">
        <v>49</v>
      </c>
      <c r="C25" s="240"/>
      <c r="D25" s="241"/>
      <c r="E25" s="240"/>
      <c r="F25" s="241"/>
      <c r="G25" s="242"/>
      <c r="H25" s="241"/>
      <c r="J25" s="221">
        <v>6</v>
      </c>
      <c r="K25" s="222" t="s">
        <v>53</v>
      </c>
      <c r="L25" s="223">
        <f>L18-L24</f>
        <v>187229.8870000001</v>
      </c>
      <c r="M25" s="223">
        <f>M18-M24</f>
        <v>-60346.22</v>
      </c>
      <c r="N25" s="223">
        <f>N18-N24</f>
        <v>12331.44</v>
      </c>
      <c r="O25" s="221"/>
      <c r="P25" s="245"/>
      <c r="Q25" s="245"/>
      <c r="R25" s="245"/>
      <c r="S25" s="246"/>
      <c r="T25" s="247"/>
      <c r="U25" s="224"/>
      <c r="V25" s="225"/>
      <c r="W25" s="225"/>
      <c r="X25" s="225"/>
      <c r="Y25" s="225"/>
      <c r="Z25" s="226"/>
    </row>
    <row r="26" spans="1:31" ht="15.75" customHeight="1" x14ac:dyDescent="0.25">
      <c r="A26" s="202" t="s">
        <v>50</v>
      </c>
      <c r="B26" s="217" t="s">
        <v>113</v>
      </c>
      <c r="C26" s="240"/>
      <c r="D26" s="241"/>
      <c r="E26" s="240"/>
      <c r="F26" s="241"/>
      <c r="G26" s="242"/>
      <c r="H26" s="241"/>
      <c r="J26" s="221"/>
      <c r="K26" s="222" t="s">
        <v>54</v>
      </c>
      <c r="L26" s="223"/>
      <c r="M26" s="223"/>
      <c r="N26" s="223"/>
      <c r="O26" s="224"/>
      <c r="P26" s="225"/>
      <c r="Q26" s="225"/>
      <c r="R26" s="225"/>
      <c r="S26" s="226"/>
      <c r="T26" s="227"/>
      <c r="U26" s="224"/>
      <c r="V26" s="225"/>
      <c r="W26" s="225"/>
      <c r="X26" s="225"/>
      <c r="Y26" s="225"/>
      <c r="Z26" s="226"/>
    </row>
    <row r="27" spans="1:31" ht="15.75" x14ac:dyDescent="0.25">
      <c r="A27" s="202" t="s">
        <v>51</v>
      </c>
      <c r="B27" s="217" t="s">
        <v>5</v>
      </c>
      <c r="C27" s="240"/>
      <c r="D27" s="241"/>
      <c r="E27" s="240"/>
      <c r="F27" s="241"/>
      <c r="G27" s="242"/>
      <c r="H27" s="241"/>
      <c r="J27" s="221"/>
      <c r="K27" s="222" t="s">
        <v>55</v>
      </c>
      <c r="L27" s="223"/>
      <c r="M27" s="223"/>
      <c r="N27" s="223"/>
      <c r="O27" s="224"/>
      <c r="P27" s="225"/>
      <c r="Q27" s="225"/>
      <c r="R27" s="225"/>
      <c r="S27" s="226"/>
      <c r="T27" s="227"/>
      <c r="U27" s="224"/>
      <c r="V27" s="225"/>
      <c r="W27" s="225"/>
      <c r="X27" s="225"/>
      <c r="Y27" s="225"/>
      <c r="Z27" s="226"/>
    </row>
    <row r="28" spans="1:31" ht="15.75" x14ac:dyDescent="0.25">
      <c r="A28" s="202"/>
      <c r="B28" s="217" t="s">
        <v>5</v>
      </c>
      <c r="C28" s="240"/>
      <c r="D28" s="241"/>
      <c r="E28" s="240"/>
      <c r="F28" s="241"/>
      <c r="G28" s="242"/>
      <c r="H28" s="241"/>
      <c r="J28" s="221"/>
      <c r="K28" s="222"/>
      <c r="L28" s="223"/>
      <c r="M28" s="223"/>
      <c r="N28" s="223"/>
      <c r="O28" s="224"/>
      <c r="P28" s="225"/>
      <c r="Q28" s="225"/>
      <c r="R28" s="225"/>
      <c r="S28" s="226"/>
      <c r="T28" s="227"/>
      <c r="U28" s="224"/>
      <c r="V28" s="225"/>
      <c r="W28" s="225"/>
      <c r="X28" s="225"/>
      <c r="Y28" s="225"/>
      <c r="Z28" s="226"/>
    </row>
    <row r="29" spans="1:31" ht="15.75" x14ac:dyDescent="0.25">
      <c r="A29" s="248" t="s">
        <v>178</v>
      </c>
      <c r="B29" s="249" t="s">
        <v>40</v>
      </c>
      <c r="C29" s="236">
        <f>D29*11*9559</f>
        <v>460552.62</v>
      </c>
      <c r="D29" s="250">
        <v>4.38</v>
      </c>
      <c r="E29" s="236">
        <f>F29*11*9559</f>
        <v>460552.62</v>
      </c>
      <c r="F29" s="250">
        <v>4.38</v>
      </c>
      <c r="G29" s="238">
        <f>C29-E29</f>
        <v>0</v>
      </c>
      <c r="H29" s="250">
        <f>D29-F29</f>
        <v>0</v>
      </c>
      <c r="J29" s="221" t="s">
        <v>5</v>
      </c>
      <c r="K29" s="222"/>
      <c r="L29" s="223"/>
      <c r="M29" s="223"/>
      <c r="N29" s="223"/>
      <c r="O29" s="224"/>
      <c r="P29" s="225"/>
      <c r="Q29" s="225"/>
      <c r="R29" s="225"/>
      <c r="S29" s="226"/>
      <c r="T29" s="227"/>
      <c r="U29" s="224"/>
      <c r="V29" s="225"/>
      <c r="W29" s="225"/>
      <c r="X29" s="225"/>
      <c r="Y29" s="225"/>
      <c r="Z29" s="226"/>
    </row>
    <row r="30" spans="1:31" ht="15.75" x14ac:dyDescent="0.25">
      <c r="A30" s="235" t="s">
        <v>180</v>
      </c>
      <c r="B30" s="251" t="s">
        <v>42</v>
      </c>
      <c r="C30" s="240"/>
      <c r="D30" s="241"/>
      <c r="E30" s="240"/>
      <c r="F30" s="241"/>
      <c r="G30" s="242"/>
      <c r="H30" s="241"/>
      <c r="J30" s="221"/>
      <c r="K30" s="222"/>
      <c r="L30" s="223" t="s">
        <v>5</v>
      </c>
      <c r="M30" s="223" t="s">
        <v>5</v>
      </c>
      <c r="N30" s="223" t="s">
        <v>5</v>
      </c>
      <c r="O30" s="224"/>
      <c r="P30" s="225"/>
      <c r="Q30" s="225"/>
      <c r="R30" s="225"/>
      <c r="S30" s="226"/>
      <c r="T30" s="227"/>
      <c r="U30" s="224"/>
      <c r="V30" s="245"/>
      <c r="W30" s="245"/>
      <c r="X30" s="245"/>
      <c r="Y30" s="245"/>
      <c r="Z30" s="246"/>
    </row>
    <row r="31" spans="1:31" ht="15.75" x14ac:dyDescent="0.25">
      <c r="A31" s="235" t="s">
        <v>181</v>
      </c>
      <c r="B31" s="251" t="s">
        <v>43</v>
      </c>
      <c r="C31" s="240"/>
      <c r="D31" s="241"/>
      <c r="E31" s="240"/>
      <c r="F31" s="241"/>
      <c r="G31" s="242"/>
      <c r="H31" s="241"/>
      <c r="J31" s="221">
        <v>7</v>
      </c>
      <c r="K31" s="222" t="s">
        <v>56</v>
      </c>
      <c r="L31" s="223">
        <f>L20-L24</f>
        <v>80904.860000000335</v>
      </c>
      <c r="M31" s="223">
        <f>M20-M24-M29</f>
        <v>-61949.81</v>
      </c>
      <c r="N31" s="223">
        <f>N20-N24-N29</f>
        <v>12060.65</v>
      </c>
      <c r="O31" s="224"/>
      <c r="P31" s="225"/>
      <c r="Q31" s="225"/>
      <c r="R31" s="225"/>
      <c r="S31" s="226"/>
      <c r="T31" s="227"/>
      <c r="U31" s="224"/>
      <c r="V31" s="225"/>
      <c r="W31" s="225"/>
      <c r="X31" s="225"/>
      <c r="Y31" s="225"/>
      <c r="Z31" s="226"/>
    </row>
    <row r="32" spans="1:31" ht="15.75" x14ac:dyDescent="0.25">
      <c r="A32" s="235" t="s">
        <v>182</v>
      </c>
      <c r="B32" s="251" t="s">
        <v>57</v>
      </c>
      <c r="C32" s="240"/>
      <c r="D32" s="241"/>
      <c r="E32" s="240"/>
      <c r="F32" s="241"/>
      <c r="G32" s="242"/>
      <c r="H32" s="241"/>
      <c r="J32" s="221"/>
      <c r="K32" s="222"/>
      <c r="L32" s="223" t="s">
        <v>5</v>
      </c>
      <c r="M32" s="223" t="s">
        <v>5</v>
      </c>
      <c r="N32" s="223" t="s">
        <v>5</v>
      </c>
      <c r="O32" s="224"/>
      <c r="P32" s="225"/>
      <c r="Q32" s="225"/>
      <c r="R32" s="225"/>
      <c r="S32" s="226"/>
      <c r="T32" s="227"/>
      <c r="U32" s="224"/>
      <c r="V32" s="245"/>
      <c r="W32" s="245"/>
      <c r="X32" s="245"/>
      <c r="Y32" s="245"/>
      <c r="Z32" s="246"/>
    </row>
    <row r="33" spans="1:28" ht="15.75" x14ac:dyDescent="0.25">
      <c r="A33" s="244" t="s">
        <v>179</v>
      </c>
      <c r="B33" s="251" t="s">
        <v>58</v>
      </c>
      <c r="C33" s="240"/>
      <c r="D33" s="241"/>
      <c r="E33" s="240"/>
      <c r="F33" s="241"/>
      <c r="G33" s="242"/>
      <c r="H33" s="241"/>
      <c r="J33" s="221"/>
      <c r="K33" s="252"/>
      <c r="L33" s="223"/>
      <c r="M33" s="223"/>
      <c r="N33" s="223"/>
      <c r="O33" s="224"/>
      <c r="P33" s="225"/>
      <c r="Q33" s="225"/>
      <c r="R33" s="225"/>
      <c r="S33" s="226"/>
      <c r="T33" s="227"/>
      <c r="U33" s="224"/>
      <c r="V33" s="225"/>
      <c r="W33" s="225"/>
      <c r="X33" s="225"/>
      <c r="Y33" s="225"/>
      <c r="Z33" s="226"/>
    </row>
    <row r="34" spans="1:28" ht="15.75" x14ac:dyDescent="0.25">
      <c r="A34" s="202" t="s">
        <v>45</v>
      </c>
      <c r="B34" s="251" t="s">
        <v>59</v>
      </c>
      <c r="C34" s="240"/>
      <c r="D34" s="241"/>
      <c r="E34" s="240"/>
      <c r="F34" s="241"/>
      <c r="G34" s="242"/>
      <c r="H34" s="241"/>
      <c r="J34" s="221">
        <v>8</v>
      </c>
      <c r="K34" s="253" t="s">
        <v>208</v>
      </c>
      <c r="L34" s="254">
        <f>L14+L31</f>
        <v>-702634.65999999968</v>
      </c>
      <c r="M34" s="254">
        <f>M14+M31</f>
        <v>77364.22000000003</v>
      </c>
      <c r="N34" s="254">
        <f>N14+N31</f>
        <v>12103.859999999999</v>
      </c>
      <c r="O34" s="255"/>
      <c r="P34" s="256"/>
      <c r="Q34" s="256"/>
      <c r="R34" s="256"/>
      <c r="S34" s="257"/>
      <c r="T34" s="258"/>
      <c r="U34" s="224"/>
      <c r="V34" s="256"/>
      <c r="W34" s="256"/>
      <c r="X34" s="256"/>
      <c r="Y34" s="225"/>
      <c r="Z34" s="226"/>
    </row>
    <row r="35" spans="1:28" ht="15.75" x14ac:dyDescent="0.25">
      <c r="A35" s="202" t="s">
        <v>46</v>
      </c>
      <c r="B35" s="251" t="s">
        <v>60</v>
      </c>
      <c r="C35" s="240"/>
      <c r="D35" s="241"/>
      <c r="E35" s="240"/>
      <c r="F35" s="241"/>
      <c r="G35" s="242"/>
      <c r="H35" s="241"/>
      <c r="J35" s="221"/>
      <c r="K35" s="259" t="s">
        <v>5</v>
      </c>
      <c r="L35" s="260"/>
      <c r="M35" s="223"/>
      <c r="N35" s="223"/>
      <c r="O35" s="224"/>
      <c r="P35" s="225"/>
      <c r="Q35" s="225"/>
      <c r="R35" s="225"/>
      <c r="S35" s="226"/>
      <c r="T35" s="227"/>
      <c r="U35" s="224"/>
      <c r="V35" s="225"/>
      <c r="W35" s="225"/>
      <c r="X35" s="225"/>
      <c r="Y35" s="225"/>
      <c r="Z35" s="226"/>
    </row>
    <row r="36" spans="1:28" ht="15.75" x14ac:dyDescent="0.25">
      <c r="A36" s="202" t="s">
        <v>48</v>
      </c>
      <c r="B36" s="251" t="s">
        <v>62</v>
      </c>
      <c r="C36" s="240"/>
      <c r="D36" s="241"/>
      <c r="E36" s="240"/>
      <c r="F36" s="241"/>
      <c r="G36" s="242"/>
      <c r="H36" s="241"/>
      <c r="J36" s="247">
        <v>9</v>
      </c>
      <c r="K36" s="96" t="s">
        <v>122</v>
      </c>
      <c r="L36" s="102"/>
      <c r="M36" s="261"/>
      <c r="N36" s="223"/>
      <c r="O36" s="224"/>
      <c r="P36" s="225"/>
      <c r="Q36" s="225"/>
      <c r="R36" s="225"/>
      <c r="S36" s="226"/>
      <c r="T36" s="227"/>
      <c r="U36" s="224"/>
      <c r="V36" s="225"/>
      <c r="W36" s="225"/>
      <c r="X36" s="225"/>
      <c r="Y36" s="225"/>
      <c r="Z36" s="226"/>
    </row>
    <row r="37" spans="1:28" ht="15.75" x14ac:dyDescent="0.25">
      <c r="A37" s="202" t="s">
        <v>50</v>
      </c>
      <c r="B37" s="251" t="s">
        <v>63</v>
      </c>
      <c r="C37" s="240"/>
      <c r="D37" s="241"/>
      <c r="E37" s="240"/>
      <c r="F37" s="241"/>
      <c r="G37" s="242"/>
      <c r="H37" s="241"/>
      <c r="J37" s="247"/>
      <c r="K37" s="105" t="s">
        <v>123</v>
      </c>
      <c r="L37" s="102">
        <f>29618.83+32190</f>
        <v>61808.83</v>
      </c>
      <c r="M37" s="261"/>
      <c r="N37" s="223"/>
      <c r="O37" s="224"/>
      <c r="P37" s="225"/>
      <c r="Q37" s="225"/>
      <c r="R37" s="225"/>
      <c r="S37" s="226"/>
      <c r="T37" s="227"/>
      <c r="U37" s="224"/>
      <c r="V37" s="225"/>
      <c r="W37" s="225"/>
      <c r="X37" s="225"/>
      <c r="Y37" s="225"/>
      <c r="Z37" s="226" t="s">
        <v>5</v>
      </c>
      <c r="AB37" s="228"/>
    </row>
    <row r="38" spans="1:28" ht="15.75" x14ac:dyDescent="0.25">
      <c r="A38" s="202" t="s">
        <v>51</v>
      </c>
      <c r="B38" s="251" t="s">
        <v>64</v>
      </c>
      <c r="C38" s="240"/>
      <c r="D38" s="241"/>
      <c r="E38" s="240"/>
      <c r="F38" s="241"/>
      <c r="G38" s="242"/>
      <c r="H38" s="241"/>
      <c r="J38" s="247"/>
      <c r="K38" s="262" t="s">
        <v>214</v>
      </c>
      <c r="L38" s="147"/>
      <c r="M38" s="263"/>
      <c r="N38" s="239"/>
      <c r="O38" s="224"/>
      <c r="P38" s="225"/>
      <c r="Q38" s="225"/>
      <c r="R38" s="225"/>
      <c r="S38" s="226"/>
      <c r="T38" s="227"/>
      <c r="U38" s="224"/>
      <c r="V38" s="225"/>
      <c r="W38" s="225"/>
      <c r="X38" s="225"/>
      <c r="Y38" s="225"/>
      <c r="Z38" s="226" t="s">
        <v>5</v>
      </c>
    </row>
    <row r="39" spans="1:28" ht="15.75" x14ac:dyDescent="0.25">
      <c r="A39" s="202"/>
      <c r="B39" s="251" t="s">
        <v>65</v>
      </c>
      <c r="C39" s="240"/>
      <c r="D39" s="241"/>
      <c r="E39" s="240"/>
      <c r="F39" s="241"/>
      <c r="G39" s="242"/>
      <c r="H39" s="241"/>
      <c r="J39" s="264"/>
      <c r="K39" s="265" t="s">
        <v>215</v>
      </c>
      <c r="L39" s="67">
        <v>9849.19</v>
      </c>
      <c r="M39" s="263"/>
      <c r="N39" s="239"/>
      <c r="O39" s="224"/>
      <c r="P39" s="225"/>
      <c r="Q39" s="225"/>
      <c r="R39" s="225"/>
      <c r="S39" s="226"/>
      <c r="T39" s="227"/>
      <c r="U39" s="224"/>
      <c r="V39" s="225"/>
      <c r="W39" s="225"/>
      <c r="X39" s="225"/>
      <c r="Y39" s="225"/>
      <c r="Z39" s="226" t="s">
        <v>5</v>
      </c>
    </row>
    <row r="40" spans="1:28" ht="15.75" x14ac:dyDescent="0.25">
      <c r="A40" s="202"/>
      <c r="B40" s="251" t="s">
        <v>66</v>
      </c>
      <c r="C40" s="240"/>
      <c r="D40" s="241"/>
      <c r="E40" s="240"/>
      <c r="F40" s="241"/>
      <c r="G40" s="242"/>
      <c r="H40" s="241"/>
      <c r="J40" s="247"/>
      <c r="K40" s="262" t="s">
        <v>218</v>
      </c>
      <c r="L40" s="148"/>
      <c r="M40" s="261"/>
      <c r="N40" s="223"/>
      <c r="O40" s="224"/>
      <c r="P40" s="225"/>
      <c r="Q40" s="225"/>
      <c r="R40" s="225"/>
      <c r="S40" s="226"/>
      <c r="T40" s="227"/>
      <c r="U40" s="224"/>
      <c r="V40" s="225"/>
      <c r="W40" s="225"/>
      <c r="X40" s="225"/>
      <c r="Y40" s="225"/>
      <c r="Z40" s="226" t="s">
        <v>5</v>
      </c>
    </row>
    <row r="41" spans="1:28" ht="15.75" x14ac:dyDescent="0.25">
      <c r="A41" s="202"/>
      <c r="B41" s="251" t="s">
        <v>67</v>
      </c>
      <c r="C41" s="240"/>
      <c r="D41" s="241"/>
      <c r="E41" s="240"/>
      <c r="F41" s="241"/>
      <c r="G41" s="242"/>
      <c r="H41" s="241"/>
      <c r="J41" s="247"/>
      <c r="K41" s="265" t="s">
        <v>219</v>
      </c>
      <c r="L41" s="67">
        <v>9337.39</v>
      </c>
      <c r="M41" s="261"/>
      <c r="N41" s="223"/>
      <c r="O41" s="224"/>
      <c r="P41" s="225"/>
      <c r="Q41" s="225"/>
      <c r="R41" s="225"/>
      <c r="S41" s="226"/>
      <c r="T41" s="227"/>
      <c r="U41" s="224"/>
      <c r="V41" s="225"/>
      <c r="W41" s="225"/>
      <c r="X41" s="225"/>
      <c r="Y41" s="225"/>
      <c r="Z41" s="226" t="s">
        <v>5</v>
      </c>
    </row>
    <row r="42" spans="1:28" ht="15.75" x14ac:dyDescent="0.25">
      <c r="A42" s="202"/>
      <c r="B42" s="251" t="s">
        <v>68</v>
      </c>
      <c r="C42" s="240"/>
      <c r="D42" s="241"/>
      <c r="E42" s="240"/>
      <c r="F42" s="241"/>
      <c r="G42" s="242"/>
      <c r="H42" s="241"/>
      <c r="J42" s="264"/>
      <c r="K42" s="266" t="s">
        <v>201</v>
      </c>
      <c r="L42" s="68">
        <v>4851.55</v>
      </c>
      <c r="M42" s="263"/>
      <c r="N42" s="239"/>
      <c r="O42" s="224"/>
      <c r="P42" s="225"/>
      <c r="Q42" s="225"/>
      <c r="R42" s="225"/>
      <c r="S42" s="226"/>
      <c r="T42" s="227"/>
      <c r="U42" s="224"/>
      <c r="V42" s="225"/>
      <c r="W42" s="225"/>
      <c r="X42" s="225"/>
      <c r="Y42" s="225"/>
      <c r="Z42" s="226" t="s">
        <v>5</v>
      </c>
    </row>
    <row r="43" spans="1:28" ht="15.75" x14ac:dyDescent="0.25">
      <c r="A43" s="230"/>
      <c r="B43" s="231"/>
      <c r="C43" s="267"/>
      <c r="D43" s="268"/>
      <c r="E43" s="267"/>
      <c r="F43" s="268"/>
      <c r="G43" s="269"/>
      <c r="H43" s="268"/>
      <c r="J43" s="247"/>
      <c r="K43" s="262" t="s">
        <v>232</v>
      </c>
      <c r="L43" s="109"/>
      <c r="M43" s="261"/>
      <c r="N43" s="223"/>
      <c r="O43" s="224"/>
      <c r="P43" s="225"/>
      <c r="Q43" s="225"/>
      <c r="R43" s="225"/>
      <c r="S43" s="226"/>
      <c r="T43" s="227"/>
      <c r="U43" s="224"/>
      <c r="V43" s="225"/>
      <c r="W43" s="225"/>
      <c r="X43" s="225"/>
      <c r="Y43" s="225"/>
      <c r="Z43" s="226" t="s">
        <v>5</v>
      </c>
    </row>
    <row r="44" spans="1:28" ht="15.75" x14ac:dyDescent="0.25">
      <c r="A44" s="270" t="s">
        <v>69</v>
      </c>
      <c r="B44" s="271" t="s">
        <v>70</v>
      </c>
      <c r="C44" s="236">
        <f>D44*11*9559</f>
        <v>151414.56</v>
      </c>
      <c r="D44" s="250">
        <v>1.44</v>
      </c>
      <c r="E44" s="236">
        <f>F44*11*9559</f>
        <v>151414.56</v>
      </c>
      <c r="F44" s="250">
        <v>1.44</v>
      </c>
      <c r="G44" s="238">
        <f>C44-E44</f>
        <v>0</v>
      </c>
      <c r="H44" s="250">
        <f>D44-F44</f>
        <v>0</v>
      </c>
      <c r="J44" s="247"/>
      <c r="K44" s="265" t="s">
        <v>234</v>
      </c>
      <c r="L44" s="67">
        <v>25000</v>
      </c>
      <c r="M44" s="261"/>
      <c r="N44" s="223"/>
      <c r="O44" s="224"/>
      <c r="P44" s="225"/>
      <c r="Q44" s="225"/>
      <c r="R44" s="225"/>
      <c r="S44" s="226"/>
      <c r="T44" s="227"/>
      <c r="U44" s="224"/>
      <c r="V44" s="225"/>
      <c r="W44" s="225"/>
      <c r="X44" s="225"/>
      <c r="Y44" s="225"/>
      <c r="Z44" s="226" t="s">
        <v>5</v>
      </c>
    </row>
    <row r="45" spans="1:28" ht="15.75" x14ac:dyDescent="0.25">
      <c r="A45" s="244" t="s">
        <v>71</v>
      </c>
      <c r="B45" s="217" t="s">
        <v>72</v>
      </c>
      <c r="C45" s="272"/>
      <c r="D45" s="237" t="s">
        <v>5</v>
      </c>
      <c r="E45" s="272"/>
      <c r="F45" s="237" t="s">
        <v>5</v>
      </c>
      <c r="G45" s="273"/>
      <c r="H45" s="237" t="s">
        <v>5</v>
      </c>
      <c r="J45" s="247"/>
      <c r="K45" s="265"/>
      <c r="L45" s="106"/>
      <c r="M45" s="263"/>
      <c r="N45" s="239"/>
      <c r="O45" s="224"/>
      <c r="P45" s="225"/>
      <c r="Q45" s="225"/>
      <c r="R45" s="225"/>
      <c r="S45" s="226"/>
      <c r="T45" s="227"/>
      <c r="U45" s="224"/>
      <c r="V45" s="225"/>
      <c r="W45" s="225"/>
      <c r="X45" s="225"/>
      <c r="Y45" s="225"/>
      <c r="Z45" s="226" t="s">
        <v>5</v>
      </c>
    </row>
    <row r="46" spans="1:28" ht="15.75" x14ac:dyDescent="0.25">
      <c r="A46" s="244" t="s">
        <v>41</v>
      </c>
      <c r="B46" s="217" t="s">
        <v>73</v>
      </c>
      <c r="C46" s="272"/>
      <c r="D46" s="237"/>
      <c r="E46" s="272"/>
      <c r="F46" s="237"/>
      <c r="G46" s="273"/>
      <c r="H46" s="237"/>
      <c r="J46" s="221"/>
      <c r="K46" s="274" t="s">
        <v>139</v>
      </c>
      <c r="L46" s="103">
        <f>L37-L39-L41-L42-L44</f>
        <v>12770.699999999997</v>
      </c>
      <c r="M46" s="223"/>
      <c r="N46" s="223"/>
      <c r="O46" s="224"/>
      <c r="P46" s="225"/>
      <c r="Q46" s="225"/>
      <c r="R46" s="225"/>
      <c r="S46" s="226"/>
      <c r="T46" s="227"/>
      <c r="U46" s="224"/>
      <c r="V46" s="225"/>
      <c r="W46" s="225"/>
      <c r="X46" s="225"/>
      <c r="Y46" s="245"/>
      <c r="Z46" s="246"/>
    </row>
    <row r="47" spans="1:28" ht="15.75" x14ac:dyDescent="0.25">
      <c r="A47" s="230"/>
      <c r="B47" s="275"/>
      <c r="C47" s="276"/>
      <c r="D47" s="277"/>
      <c r="E47" s="276"/>
      <c r="F47" s="277"/>
      <c r="G47" s="278"/>
      <c r="H47" s="277"/>
      <c r="J47" s="221"/>
      <c r="K47" s="274" t="s">
        <v>123</v>
      </c>
      <c r="L47" s="103"/>
      <c r="M47" s="223"/>
      <c r="N47" s="223"/>
      <c r="O47" s="224"/>
      <c r="P47" s="225"/>
      <c r="Q47" s="225"/>
      <c r="R47" s="225"/>
      <c r="S47" s="226"/>
      <c r="T47" s="227"/>
      <c r="U47" s="221"/>
      <c r="V47" s="245"/>
      <c r="W47" s="245"/>
      <c r="X47" s="245"/>
      <c r="Y47" s="245"/>
      <c r="Z47" s="246"/>
    </row>
    <row r="48" spans="1:28" ht="15.75" x14ac:dyDescent="0.25">
      <c r="A48" s="235" t="s">
        <v>185</v>
      </c>
      <c r="B48" s="217" t="s">
        <v>74</v>
      </c>
      <c r="C48" s="236">
        <f>D48*11*9559</f>
        <v>566753.11</v>
      </c>
      <c r="D48" s="237">
        <v>5.39</v>
      </c>
      <c r="E48" s="236">
        <f>F48*11*9559</f>
        <v>566753.11</v>
      </c>
      <c r="F48" s="237">
        <v>5.39</v>
      </c>
      <c r="G48" s="238">
        <f>C48-E48</f>
        <v>0</v>
      </c>
      <c r="H48" s="250">
        <f>D48-F48</f>
        <v>0</v>
      </c>
      <c r="J48" s="221"/>
      <c r="K48" s="253"/>
      <c r="L48" s="104"/>
      <c r="M48" s="239"/>
      <c r="N48" s="239"/>
      <c r="O48" s="221"/>
      <c r="P48" s="245"/>
      <c r="Q48" s="245"/>
      <c r="R48" s="245"/>
      <c r="S48" s="246"/>
      <c r="T48" s="247"/>
      <c r="U48" s="224"/>
      <c r="V48" s="225"/>
      <c r="W48" s="225"/>
      <c r="X48" s="225"/>
      <c r="Y48" s="225"/>
      <c r="Z48" s="226"/>
    </row>
    <row r="49" spans="1:26" ht="15.75" x14ac:dyDescent="0.25">
      <c r="A49" s="235" t="s">
        <v>183</v>
      </c>
      <c r="B49" s="217" t="s">
        <v>75</v>
      </c>
      <c r="C49" s="272"/>
      <c r="D49" s="237"/>
      <c r="E49" s="272"/>
      <c r="F49" s="237"/>
      <c r="G49" s="273"/>
      <c r="H49" s="237"/>
      <c r="J49" s="221"/>
      <c r="K49" s="96"/>
      <c r="L49" s="149"/>
      <c r="M49" s="239"/>
      <c r="N49" s="239"/>
      <c r="O49" s="221"/>
      <c r="P49" s="245"/>
      <c r="Q49" s="245"/>
      <c r="R49" s="245"/>
      <c r="S49" s="246"/>
      <c r="T49" s="247"/>
      <c r="U49" s="224"/>
      <c r="V49" s="225"/>
      <c r="W49" s="225"/>
      <c r="X49" s="225"/>
      <c r="Y49" s="225"/>
      <c r="Z49" s="226"/>
    </row>
    <row r="50" spans="1:26" ht="15.75" x14ac:dyDescent="0.25">
      <c r="A50" s="244" t="s">
        <v>184</v>
      </c>
      <c r="B50" s="217" t="s">
        <v>76</v>
      </c>
      <c r="C50" s="240"/>
      <c r="D50" s="241"/>
      <c r="E50" s="240"/>
      <c r="F50" s="241"/>
      <c r="G50" s="242"/>
      <c r="H50" s="241"/>
      <c r="J50" s="221"/>
      <c r="K50" s="96"/>
      <c r="L50" s="150"/>
      <c r="M50" s="239"/>
      <c r="N50" s="239"/>
      <c r="O50" s="221"/>
      <c r="P50" s="245"/>
      <c r="Q50" s="245"/>
      <c r="R50" s="245"/>
      <c r="S50" s="246"/>
      <c r="T50" s="247"/>
      <c r="U50" s="224"/>
      <c r="V50" s="225"/>
      <c r="W50" s="225"/>
      <c r="X50" s="225"/>
      <c r="Y50" s="225"/>
      <c r="Z50" s="226"/>
    </row>
    <row r="51" spans="1:26" ht="15.75" x14ac:dyDescent="0.25">
      <c r="A51" s="202" t="s">
        <v>45</v>
      </c>
      <c r="B51" s="217" t="s">
        <v>77</v>
      </c>
      <c r="C51" s="240"/>
      <c r="D51" s="241"/>
      <c r="E51" s="240"/>
      <c r="F51" s="241"/>
      <c r="G51" s="242"/>
      <c r="H51" s="241"/>
      <c r="J51" s="221"/>
      <c r="K51" s="279"/>
      <c r="L51" s="150"/>
      <c r="M51" s="263"/>
      <c r="N51" s="239"/>
      <c r="O51" s="221"/>
      <c r="P51" s="245"/>
      <c r="Q51" s="245"/>
      <c r="R51" s="245"/>
      <c r="S51" s="246"/>
      <c r="T51" s="247"/>
      <c r="U51" s="224"/>
      <c r="V51" s="225"/>
      <c r="W51" s="225"/>
      <c r="X51" s="225"/>
      <c r="Y51" s="225"/>
      <c r="Z51" s="226"/>
    </row>
    <row r="52" spans="1:26" ht="15.75" x14ac:dyDescent="0.25">
      <c r="A52" s="202" t="s">
        <v>46</v>
      </c>
      <c r="B52" s="217" t="s">
        <v>78</v>
      </c>
      <c r="C52" s="240"/>
      <c r="D52" s="241"/>
      <c r="E52" s="240"/>
      <c r="F52" s="241"/>
      <c r="G52" s="242"/>
      <c r="H52" s="241"/>
      <c r="J52" s="221"/>
      <c r="K52" s="280"/>
      <c r="L52" s="150"/>
      <c r="M52" s="263"/>
      <c r="N52" s="239"/>
      <c r="O52" s="221"/>
      <c r="P52" s="245"/>
      <c r="Q52" s="245"/>
      <c r="R52" s="245"/>
      <c r="S52" s="246"/>
      <c r="T52" s="247"/>
      <c r="U52" s="224"/>
      <c r="V52" s="225"/>
      <c r="W52" s="225"/>
      <c r="X52" s="225"/>
      <c r="Y52" s="225"/>
      <c r="Z52" s="226"/>
    </row>
    <row r="53" spans="1:26" ht="15.75" x14ac:dyDescent="0.25">
      <c r="A53" s="202" t="s">
        <v>48</v>
      </c>
      <c r="B53" s="217" t="s">
        <v>79</v>
      </c>
      <c r="C53" s="240"/>
      <c r="D53" s="241"/>
      <c r="E53" s="240"/>
      <c r="F53" s="241"/>
      <c r="G53" s="242"/>
      <c r="H53" s="241"/>
      <c r="J53" s="221"/>
      <c r="K53" s="280"/>
      <c r="L53" s="150"/>
      <c r="M53" s="263"/>
      <c r="N53" s="239"/>
      <c r="O53" s="221"/>
      <c r="P53" s="245"/>
      <c r="Q53" s="245"/>
      <c r="R53" s="245"/>
      <c r="S53" s="246"/>
      <c r="T53" s="247"/>
      <c r="U53" s="224"/>
      <c r="V53" s="225"/>
      <c r="W53" s="225"/>
      <c r="X53" s="225"/>
      <c r="Y53" s="225"/>
      <c r="Z53" s="226"/>
    </row>
    <row r="54" spans="1:26" ht="15.75" x14ac:dyDescent="0.25">
      <c r="A54" s="202" t="s">
        <v>50</v>
      </c>
      <c r="B54" s="217" t="s">
        <v>80</v>
      </c>
      <c r="C54" s="240"/>
      <c r="D54" s="241"/>
      <c r="E54" s="240"/>
      <c r="F54" s="241"/>
      <c r="G54" s="242"/>
      <c r="H54" s="241"/>
      <c r="J54" s="221"/>
      <c r="K54" s="280"/>
      <c r="L54" s="150"/>
      <c r="M54" s="263"/>
      <c r="N54" s="239"/>
      <c r="O54" s="221"/>
      <c r="P54" s="245"/>
      <c r="Q54" s="245"/>
      <c r="R54" s="245"/>
      <c r="S54" s="246"/>
      <c r="T54" s="247"/>
      <c r="U54" s="224"/>
      <c r="V54" s="225"/>
      <c r="W54" s="225"/>
      <c r="X54" s="225"/>
      <c r="Y54" s="225"/>
      <c r="Z54" s="226"/>
    </row>
    <row r="55" spans="1:26" ht="15.75" x14ac:dyDescent="0.25">
      <c r="A55" s="202" t="s">
        <v>51</v>
      </c>
      <c r="B55" s="217" t="s">
        <v>81</v>
      </c>
      <c r="C55" s="240"/>
      <c r="D55" s="241"/>
      <c r="E55" s="240"/>
      <c r="F55" s="241"/>
      <c r="G55" s="242"/>
      <c r="H55" s="241"/>
      <c r="J55" s="221"/>
      <c r="K55" s="280"/>
      <c r="L55" s="151"/>
      <c r="M55" s="263"/>
      <c r="N55" s="239"/>
      <c r="O55" s="221"/>
      <c r="P55" s="245"/>
      <c r="Q55" s="245"/>
      <c r="R55" s="245"/>
      <c r="S55" s="246"/>
      <c r="T55" s="247"/>
      <c r="U55" s="224"/>
      <c r="V55" s="225"/>
      <c r="W55" s="225"/>
      <c r="X55" s="225"/>
      <c r="Y55" s="225"/>
      <c r="Z55" s="226"/>
    </row>
    <row r="56" spans="1:26" ht="15.75" x14ac:dyDescent="0.25">
      <c r="A56" s="202"/>
      <c r="B56" s="217" t="s">
        <v>75</v>
      </c>
      <c r="C56" s="240"/>
      <c r="D56" s="241"/>
      <c r="E56" s="240"/>
      <c r="F56" s="241"/>
      <c r="G56" s="242"/>
      <c r="H56" s="241"/>
      <c r="J56" s="221"/>
      <c r="K56" s="253"/>
      <c r="L56" s="281"/>
      <c r="M56" s="239"/>
      <c r="N56" s="239"/>
      <c r="O56" s="221"/>
      <c r="P56" s="245"/>
      <c r="Q56" s="245"/>
      <c r="R56" s="245"/>
      <c r="S56" s="246"/>
      <c r="T56" s="247"/>
      <c r="U56" s="224"/>
      <c r="V56" s="225"/>
      <c r="W56" s="225"/>
      <c r="X56" s="225"/>
      <c r="Y56" s="225"/>
      <c r="Z56" s="226"/>
    </row>
    <row r="57" spans="1:26" ht="15.75" x14ac:dyDescent="0.25">
      <c r="A57" s="202"/>
      <c r="B57" s="217" t="s">
        <v>82</v>
      </c>
      <c r="C57" s="240"/>
      <c r="D57" s="241"/>
      <c r="E57" s="240"/>
      <c r="F57" s="241"/>
      <c r="G57" s="242"/>
      <c r="H57" s="241"/>
      <c r="J57" s="221"/>
      <c r="K57" s="253"/>
      <c r="L57" s="105"/>
      <c r="M57" s="239"/>
      <c r="N57" s="239"/>
      <c r="O57" s="221"/>
      <c r="P57" s="245"/>
      <c r="Q57" s="245"/>
      <c r="R57" s="245"/>
      <c r="S57" s="246"/>
      <c r="T57" s="247"/>
      <c r="U57" s="224"/>
      <c r="V57" s="225"/>
      <c r="W57" s="225"/>
      <c r="X57" s="225"/>
      <c r="Y57" s="225"/>
      <c r="Z57" s="226"/>
    </row>
    <row r="58" spans="1:26" ht="15.75" x14ac:dyDescent="0.25">
      <c r="A58" s="202"/>
      <c r="B58" s="217"/>
      <c r="C58" s="240"/>
      <c r="D58" s="241"/>
      <c r="E58" s="240"/>
      <c r="F58" s="241"/>
      <c r="G58" s="242"/>
      <c r="H58" s="241"/>
      <c r="J58" s="221"/>
      <c r="K58" s="253"/>
      <c r="L58" s="239"/>
      <c r="M58" s="239"/>
      <c r="N58" s="239"/>
      <c r="O58" s="221"/>
      <c r="P58" s="245"/>
      <c r="Q58" s="245"/>
      <c r="R58" s="245"/>
      <c r="S58" s="246"/>
      <c r="T58" s="247"/>
      <c r="U58" s="224"/>
      <c r="V58" s="225"/>
      <c r="W58" s="225"/>
      <c r="X58" s="225"/>
      <c r="Y58" s="225"/>
      <c r="Z58" s="226"/>
    </row>
    <row r="59" spans="1:26" ht="15.75" x14ac:dyDescent="0.25">
      <c r="A59" s="282" t="s">
        <v>186</v>
      </c>
      <c r="B59" s="271" t="s">
        <v>83</v>
      </c>
      <c r="C59" s="236">
        <f>D59*11*9559</f>
        <v>715013.2</v>
      </c>
      <c r="D59" s="250">
        <v>6.8</v>
      </c>
      <c r="E59" s="236">
        <v>708761.61</v>
      </c>
      <c r="F59" s="250">
        <f>E59/11/B12</f>
        <v>6.7405454165041983</v>
      </c>
      <c r="G59" s="238">
        <f>C59-E59</f>
        <v>6251.5899999999674</v>
      </c>
      <c r="H59" s="250">
        <f>D59-F59</f>
        <v>5.9454583495801572E-2</v>
      </c>
      <c r="I59" s="154" t="s">
        <v>120</v>
      </c>
      <c r="J59" s="221"/>
      <c r="K59" s="253" t="s">
        <v>61</v>
      </c>
      <c r="L59" s="239"/>
      <c r="M59" s="239"/>
      <c r="N59" s="239"/>
      <c r="O59" s="221"/>
      <c r="P59" s="245"/>
      <c r="Q59" s="245"/>
      <c r="R59" s="245"/>
      <c r="S59" s="246"/>
      <c r="T59" s="247"/>
      <c r="U59" s="224"/>
      <c r="V59" s="225"/>
      <c r="W59" s="225"/>
      <c r="X59" s="225"/>
      <c r="Y59" s="225"/>
      <c r="Z59" s="226"/>
    </row>
    <row r="60" spans="1:26" ht="16.5" thickBot="1" x14ac:dyDescent="0.3">
      <c r="A60" s="235" t="s">
        <v>187</v>
      </c>
      <c r="B60" s="217" t="s">
        <v>85</v>
      </c>
      <c r="C60" s="272"/>
      <c r="D60" s="237"/>
      <c r="E60" s="272"/>
      <c r="F60" s="237"/>
      <c r="G60" s="273"/>
      <c r="H60" s="237"/>
      <c r="J60" s="283"/>
      <c r="K60" s="284" t="s">
        <v>153</v>
      </c>
      <c r="L60" s="285"/>
      <c r="M60" s="286"/>
      <c r="N60" s="286"/>
      <c r="O60" s="283"/>
      <c r="P60" s="284"/>
      <c r="Q60" s="284"/>
      <c r="R60" s="284"/>
      <c r="S60" s="287"/>
      <c r="T60" s="288"/>
      <c r="U60" s="289"/>
      <c r="V60" s="290"/>
      <c r="W60" s="290"/>
      <c r="X60" s="290"/>
      <c r="Y60" s="290"/>
      <c r="Z60" s="291"/>
    </row>
    <row r="61" spans="1:26" x14ac:dyDescent="0.25">
      <c r="A61" s="244" t="s">
        <v>188</v>
      </c>
      <c r="B61" s="217" t="s">
        <v>86</v>
      </c>
      <c r="C61" s="272"/>
      <c r="D61" s="237"/>
      <c r="E61" s="272"/>
      <c r="F61" s="237"/>
      <c r="G61" s="273"/>
      <c r="H61" s="237"/>
    </row>
    <row r="62" spans="1:26" x14ac:dyDescent="0.25">
      <c r="A62" s="202"/>
      <c r="B62" s="217"/>
      <c r="C62" s="240"/>
      <c r="D62" s="241"/>
      <c r="E62" s="240"/>
      <c r="F62" s="241"/>
      <c r="G62" s="242"/>
      <c r="H62" s="241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ht="15.75" x14ac:dyDescent="0.25">
      <c r="A63" s="127" t="s">
        <v>87</v>
      </c>
      <c r="B63" s="271" t="s">
        <v>88</v>
      </c>
      <c r="C63" s="293"/>
      <c r="D63" s="294"/>
      <c r="E63" s="293"/>
      <c r="F63" s="294"/>
      <c r="G63" s="295"/>
      <c r="H63" s="294"/>
      <c r="J63" s="292"/>
      <c r="K63" s="296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ht="15.75" x14ac:dyDescent="0.25">
      <c r="A64" s="134" t="s">
        <v>84</v>
      </c>
      <c r="B64" s="217" t="s">
        <v>89</v>
      </c>
      <c r="C64" s="240"/>
      <c r="D64" s="241"/>
      <c r="E64" s="240"/>
      <c r="F64" s="241"/>
      <c r="G64" s="242"/>
      <c r="H64" s="241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7"/>
      <c r="V64" s="297"/>
      <c r="W64" s="297"/>
      <c r="X64" s="297"/>
      <c r="Y64" s="297"/>
      <c r="Z64" s="297"/>
    </row>
    <row r="65" spans="1:26" x14ac:dyDescent="0.25">
      <c r="A65" s="298" t="s">
        <v>90</v>
      </c>
      <c r="B65" s="217" t="s">
        <v>114</v>
      </c>
      <c r="C65" s="240"/>
      <c r="D65" s="241"/>
      <c r="E65" s="240"/>
      <c r="F65" s="241"/>
      <c r="G65" s="242"/>
      <c r="H65" s="241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x14ac:dyDescent="0.25">
      <c r="A66" s="202"/>
      <c r="B66" s="217" t="s">
        <v>91</v>
      </c>
      <c r="C66" s="240"/>
      <c r="D66" s="241"/>
      <c r="E66" s="240"/>
      <c r="F66" s="241"/>
      <c r="G66" s="242"/>
      <c r="H66" s="241"/>
    </row>
    <row r="67" spans="1:26" ht="15.75" x14ac:dyDescent="0.25">
      <c r="A67" s="202"/>
      <c r="B67" s="217" t="s">
        <v>115</v>
      </c>
      <c r="C67" s="240"/>
      <c r="D67" s="241"/>
      <c r="E67" s="240"/>
      <c r="F67" s="241"/>
      <c r="G67" s="242"/>
      <c r="H67" s="241"/>
      <c r="K67" s="164" t="s">
        <v>243</v>
      </c>
    </row>
    <row r="68" spans="1:26" x14ac:dyDescent="0.25">
      <c r="A68" s="202"/>
      <c r="B68" s="217" t="s">
        <v>92</v>
      </c>
      <c r="C68" s="240"/>
      <c r="D68" s="241"/>
      <c r="E68" s="240"/>
      <c r="F68" s="241"/>
      <c r="G68" s="242"/>
      <c r="H68" s="241"/>
      <c r="K68" s="154"/>
      <c r="L68" s="154"/>
      <c r="M68" s="154"/>
      <c r="N68" s="154"/>
    </row>
    <row r="69" spans="1:26" x14ac:dyDescent="0.25">
      <c r="A69" s="202"/>
      <c r="B69" s="217" t="s">
        <v>93</v>
      </c>
      <c r="C69" s="240"/>
      <c r="D69" s="241"/>
      <c r="E69" s="240"/>
      <c r="F69" s="241"/>
      <c r="G69" s="242"/>
      <c r="H69" s="241"/>
      <c r="K69" s="158">
        <f>'февр-дек 2024 '!G59</f>
        <v>6251.5899999999674</v>
      </c>
      <c r="L69" s="154" t="s">
        <v>120</v>
      </c>
      <c r="M69" s="154"/>
      <c r="N69" s="154"/>
    </row>
    <row r="70" spans="1:26" x14ac:dyDescent="0.25">
      <c r="A70" s="202"/>
      <c r="B70" s="217" t="s">
        <v>94</v>
      </c>
      <c r="C70" s="240"/>
      <c r="D70" s="241"/>
      <c r="E70" s="240"/>
      <c r="F70" s="241"/>
      <c r="G70" s="242"/>
      <c r="H70" s="241"/>
      <c r="K70" s="154"/>
      <c r="L70" s="154"/>
      <c r="M70" s="154"/>
      <c r="N70" s="154"/>
    </row>
    <row r="71" spans="1:26" x14ac:dyDescent="0.25">
      <c r="A71" s="202"/>
      <c r="B71" s="217" t="s">
        <v>95</v>
      </c>
      <c r="C71" s="240"/>
      <c r="D71" s="241"/>
      <c r="E71" s="240"/>
      <c r="F71" s="241"/>
      <c r="G71" s="242"/>
      <c r="H71" s="241"/>
      <c r="K71" s="154"/>
      <c r="L71" s="154"/>
      <c r="M71" s="154"/>
      <c r="N71" s="154"/>
    </row>
    <row r="72" spans="1:26" x14ac:dyDescent="0.25">
      <c r="A72" s="202"/>
      <c r="B72" s="217" t="s">
        <v>96</v>
      </c>
      <c r="C72" s="240"/>
      <c r="D72" s="241"/>
      <c r="E72" s="240"/>
      <c r="F72" s="241"/>
      <c r="G72" s="242"/>
      <c r="H72" s="241"/>
      <c r="K72" s="154"/>
      <c r="L72" s="154"/>
      <c r="M72" s="154"/>
      <c r="N72" s="154"/>
    </row>
    <row r="73" spans="1:26" x14ac:dyDescent="0.25">
      <c r="A73" s="202"/>
      <c r="B73" s="217" t="s">
        <v>97</v>
      </c>
      <c r="C73" s="240"/>
      <c r="D73" s="241"/>
      <c r="E73" s="240"/>
      <c r="F73" s="241"/>
      <c r="G73" s="242"/>
      <c r="H73" s="241"/>
      <c r="K73" s="154"/>
      <c r="L73" s="154"/>
      <c r="M73" s="154"/>
      <c r="N73" s="154"/>
    </row>
    <row r="74" spans="1:26" x14ac:dyDescent="0.25">
      <c r="A74" s="202"/>
      <c r="B74" s="217" t="s">
        <v>98</v>
      </c>
      <c r="C74" s="240"/>
      <c r="D74" s="241"/>
      <c r="E74" s="240"/>
      <c r="F74" s="241"/>
      <c r="G74" s="242"/>
      <c r="H74" s="241"/>
      <c r="K74" s="154"/>
      <c r="L74" s="154"/>
      <c r="M74" s="154"/>
      <c r="N74" s="154"/>
    </row>
    <row r="75" spans="1:26" x14ac:dyDescent="0.25">
      <c r="A75" s="202"/>
      <c r="B75" s="217" t="s">
        <v>99</v>
      </c>
      <c r="C75" s="240"/>
      <c r="D75" s="241"/>
      <c r="E75" s="240"/>
      <c r="F75" s="241"/>
      <c r="G75" s="242"/>
      <c r="H75" s="241"/>
      <c r="K75" s="154"/>
      <c r="L75" s="154"/>
      <c r="M75" s="154"/>
      <c r="N75" s="154"/>
    </row>
    <row r="76" spans="1:26" x14ac:dyDescent="0.25">
      <c r="A76" s="230"/>
      <c r="B76" s="275"/>
      <c r="C76" s="267"/>
      <c r="D76" s="268"/>
      <c r="E76" s="267"/>
      <c r="F76" s="268"/>
      <c r="G76" s="269"/>
      <c r="H76" s="268"/>
    </row>
    <row r="77" spans="1:26" x14ac:dyDescent="0.25">
      <c r="A77" s="299" t="s">
        <v>100</v>
      </c>
      <c r="B77" s="271" t="s">
        <v>134</v>
      </c>
      <c r="C77" s="293"/>
      <c r="D77" s="294"/>
      <c r="E77" s="293"/>
      <c r="F77" s="294"/>
      <c r="G77" s="295"/>
      <c r="H77" s="294"/>
    </row>
    <row r="78" spans="1:26" x14ac:dyDescent="0.25">
      <c r="A78" s="202" t="s">
        <v>84</v>
      </c>
      <c r="B78" s="217" t="s">
        <v>135</v>
      </c>
      <c r="C78" s="240"/>
      <c r="D78" s="241"/>
      <c r="E78" s="240"/>
      <c r="F78" s="241"/>
      <c r="G78" s="242"/>
      <c r="H78" s="241"/>
    </row>
    <row r="79" spans="1:26" x14ac:dyDescent="0.25">
      <c r="A79" s="202" t="s">
        <v>101</v>
      </c>
      <c r="B79" s="217" t="s">
        <v>102</v>
      </c>
      <c r="C79" s="240"/>
      <c r="D79" s="241"/>
      <c r="E79" s="240"/>
      <c r="F79" s="241"/>
      <c r="G79" s="242"/>
      <c r="H79" s="241"/>
    </row>
    <row r="80" spans="1:26" x14ac:dyDescent="0.25">
      <c r="A80" s="202"/>
      <c r="B80" s="217" t="s">
        <v>103</v>
      </c>
      <c r="C80" s="240"/>
      <c r="D80" s="241"/>
      <c r="E80" s="240"/>
      <c r="F80" s="241"/>
      <c r="G80" s="242"/>
      <c r="H80" s="241"/>
    </row>
    <row r="81" spans="1:15" x14ac:dyDescent="0.25">
      <c r="A81" s="202"/>
      <c r="B81" s="217" t="s">
        <v>104</v>
      </c>
      <c r="C81" s="240"/>
      <c r="D81" s="241"/>
      <c r="E81" s="240"/>
      <c r="F81" s="241"/>
      <c r="G81" s="242"/>
      <c r="H81" s="241"/>
    </row>
    <row r="82" spans="1:15" x14ac:dyDescent="0.25">
      <c r="A82" s="202"/>
      <c r="B82" s="217" t="s">
        <v>105</v>
      </c>
      <c r="C82" s="240"/>
      <c r="D82" s="241"/>
      <c r="E82" s="240"/>
      <c r="F82" s="241"/>
      <c r="G82" s="242"/>
      <c r="H82" s="241"/>
    </row>
    <row r="83" spans="1:15" x14ac:dyDescent="0.25">
      <c r="A83" s="202"/>
      <c r="B83" s="217" t="s">
        <v>106</v>
      </c>
      <c r="C83" s="240"/>
      <c r="D83" s="241"/>
      <c r="E83" s="240"/>
      <c r="F83" s="241"/>
      <c r="G83" s="242"/>
      <c r="H83" s="241"/>
    </row>
    <row r="84" spans="1:15" x14ac:dyDescent="0.25">
      <c r="A84" s="202"/>
      <c r="B84" s="217" t="s">
        <v>107</v>
      </c>
      <c r="C84" s="240"/>
      <c r="D84" s="241"/>
      <c r="E84" s="240"/>
      <c r="F84" s="241"/>
      <c r="G84" s="242"/>
      <c r="H84" s="241"/>
      <c r="K84" s="154"/>
      <c r="L84" s="154"/>
      <c r="M84" s="154"/>
      <c r="N84" s="154"/>
      <c r="O84" s="154"/>
    </row>
    <row r="85" spans="1:15" x14ac:dyDescent="0.25">
      <c r="A85" s="230"/>
      <c r="B85" s="275"/>
      <c r="C85" s="267"/>
      <c r="D85" s="268"/>
      <c r="E85" s="267"/>
      <c r="F85" s="268"/>
      <c r="G85" s="269"/>
      <c r="H85" s="268"/>
      <c r="K85" s="154"/>
      <c r="L85" s="154"/>
      <c r="M85" s="154"/>
      <c r="N85" s="154"/>
      <c r="O85" s="154"/>
    </row>
    <row r="86" spans="1:15" x14ac:dyDescent="0.25">
      <c r="A86" s="270" t="s">
        <v>108</v>
      </c>
      <c r="B86" s="271" t="s">
        <v>116</v>
      </c>
      <c r="C86" s="236">
        <f>D86*11*9559</f>
        <v>13669.37</v>
      </c>
      <c r="D86" s="237">
        <v>0.13</v>
      </c>
      <c r="E86" s="236">
        <v>10482.07</v>
      </c>
      <c r="F86" s="237">
        <f>E86/11/B12</f>
        <v>9.9687776393498739E-2</v>
      </c>
      <c r="G86" s="238">
        <f>C86-E86</f>
        <v>3187.3000000000011</v>
      </c>
      <c r="H86" s="250">
        <f>D86-F86</f>
        <v>3.0312223606501265E-2</v>
      </c>
      <c r="I86" s="154" t="s">
        <v>117</v>
      </c>
      <c r="K86" s="158">
        <f>'янв 2024'!G86+'февр-дек 2024 '!G86</f>
        <v>4430.0090000000009</v>
      </c>
      <c r="L86" s="154" t="s">
        <v>117</v>
      </c>
      <c r="M86" s="154"/>
      <c r="N86" s="154"/>
      <c r="O86" s="154"/>
    </row>
    <row r="87" spans="1:15" x14ac:dyDescent="0.25">
      <c r="A87" s="244" t="s">
        <v>109</v>
      </c>
      <c r="B87" s="217" t="s">
        <v>118</v>
      </c>
      <c r="C87" s="272"/>
      <c r="D87" s="237"/>
      <c r="E87" s="272"/>
      <c r="F87" s="237"/>
      <c r="G87" s="273"/>
      <c r="H87" s="237"/>
      <c r="K87" s="154"/>
      <c r="L87" s="154"/>
      <c r="M87" s="154"/>
      <c r="N87" s="154"/>
      <c r="O87" s="154"/>
    </row>
    <row r="88" spans="1:15" x14ac:dyDescent="0.25">
      <c r="A88" s="202"/>
      <c r="B88" s="217"/>
      <c r="C88" s="272"/>
      <c r="D88" s="237"/>
      <c r="E88" s="272"/>
      <c r="F88" s="237"/>
      <c r="G88" s="273"/>
      <c r="H88" s="237"/>
      <c r="K88" s="154"/>
      <c r="L88" s="154"/>
      <c r="M88" s="154"/>
      <c r="N88" s="154"/>
      <c r="O88" s="154"/>
    </row>
    <row r="89" spans="1:15" x14ac:dyDescent="0.25">
      <c r="A89" s="270" t="s">
        <v>140</v>
      </c>
      <c r="B89" s="271" t="s">
        <v>111</v>
      </c>
      <c r="C89" s="236">
        <f>D89*11*9559</f>
        <v>11566.39</v>
      </c>
      <c r="D89" s="250">
        <v>0.11</v>
      </c>
      <c r="E89" s="236">
        <v>42.3</v>
      </c>
      <c r="F89" s="250">
        <f>E89/11/B12</f>
        <v>4.0228627947008527E-4</v>
      </c>
      <c r="G89" s="238">
        <f>C89-E89</f>
        <v>11524.09</v>
      </c>
      <c r="H89" s="250">
        <f>D89-F89</f>
        <v>0.10959771372052991</v>
      </c>
      <c r="I89" s="154" t="s">
        <v>117</v>
      </c>
      <c r="K89" s="158">
        <f>'янв 2024'!G89+'февр-дек 2024 '!G89</f>
        <v>12575.612999999999</v>
      </c>
      <c r="L89" s="154" t="s">
        <v>117</v>
      </c>
      <c r="M89" s="154"/>
      <c r="N89" s="154"/>
      <c r="O89" s="154"/>
    </row>
    <row r="90" spans="1:15" x14ac:dyDescent="0.25">
      <c r="A90" s="300" t="s">
        <v>141</v>
      </c>
      <c r="B90" s="275"/>
      <c r="C90" s="276"/>
      <c r="D90" s="277"/>
      <c r="E90" s="276"/>
      <c r="F90" s="277"/>
      <c r="G90" s="278"/>
      <c r="H90" s="277"/>
      <c r="K90" s="154"/>
      <c r="L90" s="154"/>
      <c r="M90" s="154"/>
      <c r="N90" s="154"/>
      <c r="O90" s="154"/>
    </row>
    <row r="91" spans="1:15" x14ac:dyDescent="0.25">
      <c r="A91" s="270" t="s">
        <v>142</v>
      </c>
      <c r="B91" s="301" t="s">
        <v>112</v>
      </c>
      <c r="C91" s="236">
        <f>D91*11*9559</f>
        <v>248151.63999999998</v>
      </c>
      <c r="D91" s="250">
        <v>2.36</v>
      </c>
      <c r="E91" s="236">
        <v>243656.8</v>
      </c>
      <c r="F91" s="250">
        <f>E91/11/B12</f>
        <v>2.3172526605103232</v>
      </c>
      <c r="G91" s="238">
        <f>C91-E91</f>
        <v>4494.8399999999965</v>
      </c>
      <c r="H91" s="250">
        <f>D91-F91</f>
        <v>4.2747339489676683E-2</v>
      </c>
      <c r="I91" s="154" t="s">
        <v>120</v>
      </c>
      <c r="K91" s="158">
        <f>'февр-дек 2024 '!G91</f>
        <v>4494.8399999999965</v>
      </c>
      <c r="L91" s="154" t="s">
        <v>120</v>
      </c>
      <c r="M91" s="154"/>
      <c r="N91" s="154"/>
      <c r="O91" s="154"/>
    </row>
    <row r="92" spans="1:15" x14ac:dyDescent="0.25">
      <c r="A92" s="244" t="s">
        <v>121</v>
      </c>
      <c r="B92" s="135"/>
      <c r="C92" s="272"/>
      <c r="D92" s="237"/>
      <c r="E92" s="272"/>
      <c r="F92" s="237"/>
      <c r="G92" s="273"/>
      <c r="H92" s="237"/>
      <c r="K92" s="154"/>
      <c r="L92" s="154"/>
      <c r="M92" s="154"/>
      <c r="N92" s="154"/>
      <c r="O92" s="154"/>
    </row>
    <row r="93" spans="1:15" x14ac:dyDescent="0.25">
      <c r="A93" s="244"/>
      <c r="B93" s="135"/>
      <c r="C93" s="276"/>
      <c r="D93" s="277"/>
      <c r="E93" s="276"/>
      <c r="F93" s="277"/>
      <c r="G93" s="278"/>
      <c r="H93" s="277"/>
      <c r="K93" s="154"/>
      <c r="L93" s="154"/>
      <c r="M93" s="154"/>
      <c r="N93" s="154"/>
      <c r="O93" s="154"/>
    </row>
    <row r="94" spans="1:15" x14ac:dyDescent="0.25">
      <c r="A94" s="248" t="s">
        <v>110</v>
      </c>
      <c r="B94" s="271" t="s">
        <v>111</v>
      </c>
      <c r="C94" s="236">
        <f>D94*11*9559</f>
        <v>45214.069999999992</v>
      </c>
      <c r="D94" s="250">
        <v>0.43</v>
      </c>
      <c r="E94" s="236">
        <f>F94*11*9559</f>
        <v>45214.069999999992</v>
      </c>
      <c r="F94" s="250">
        <v>0.43</v>
      </c>
      <c r="G94" s="238">
        <f>C94-E94</f>
        <v>0</v>
      </c>
      <c r="H94" s="250">
        <f>D94-F94</f>
        <v>0</v>
      </c>
      <c r="K94" s="154"/>
      <c r="L94" s="154"/>
      <c r="M94" s="154"/>
      <c r="N94" s="154"/>
      <c r="O94" s="154"/>
    </row>
    <row r="95" spans="1:15" x14ac:dyDescent="0.25">
      <c r="A95" s="235" t="s">
        <v>189</v>
      </c>
      <c r="B95" s="217"/>
      <c r="C95" s="272"/>
      <c r="D95" s="237"/>
      <c r="E95" s="272"/>
      <c r="F95" s="237"/>
      <c r="G95" s="273"/>
      <c r="H95" s="237"/>
      <c r="K95" s="154"/>
      <c r="L95" s="154"/>
      <c r="M95" s="154"/>
      <c r="N95" s="154"/>
      <c r="O95" s="154"/>
    </row>
    <row r="96" spans="1:15" x14ac:dyDescent="0.25">
      <c r="A96" s="244" t="s">
        <v>190</v>
      </c>
      <c r="B96" s="217"/>
      <c r="C96" s="272"/>
      <c r="D96" s="237"/>
      <c r="E96" s="272"/>
      <c r="F96" s="237"/>
      <c r="G96" s="273"/>
      <c r="H96" s="237"/>
      <c r="K96" s="154"/>
      <c r="L96" s="154"/>
      <c r="M96" s="154"/>
      <c r="N96" s="154"/>
      <c r="O96" s="154"/>
    </row>
    <row r="97" spans="1:15" x14ac:dyDescent="0.25">
      <c r="A97" s="270" t="s">
        <v>143</v>
      </c>
      <c r="B97" s="271" t="s">
        <v>111</v>
      </c>
      <c r="C97" s="236">
        <f>D97*11*9559</f>
        <v>22081.29</v>
      </c>
      <c r="D97" s="250">
        <v>0.21</v>
      </c>
      <c r="E97" s="236">
        <f>F97*11*9559</f>
        <v>22081.29</v>
      </c>
      <c r="F97" s="250">
        <v>0.21</v>
      </c>
      <c r="G97" s="238">
        <f>C97-E97</f>
        <v>0</v>
      </c>
      <c r="H97" s="250">
        <f>D97-F97</f>
        <v>0</v>
      </c>
      <c r="K97" s="154"/>
      <c r="L97" s="154"/>
      <c r="M97" s="154"/>
      <c r="N97" s="154"/>
      <c r="O97" s="154"/>
    </row>
    <row r="98" spans="1:15" x14ac:dyDescent="0.25">
      <c r="A98" s="300" t="s">
        <v>136</v>
      </c>
      <c r="B98" s="302"/>
      <c r="C98" s="276"/>
      <c r="D98" s="277"/>
      <c r="E98" s="276"/>
      <c r="F98" s="277"/>
      <c r="G98" s="278"/>
      <c r="H98" s="277"/>
      <c r="K98" s="154"/>
      <c r="L98" s="154"/>
      <c r="M98" s="154"/>
      <c r="N98" s="154"/>
      <c r="O98" s="154"/>
    </row>
    <row r="99" spans="1:15" x14ac:dyDescent="0.25">
      <c r="A99" s="244" t="s">
        <v>144</v>
      </c>
      <c r="B99" s="271" t="s">
        <v>111</v>
      </c>
      <c r="C99" s="236">
        <f>D99*11*9559</f>
        <v>21029.800000000003</v>
      </c>
      <c r="D99" s="250">
        <v>0.2</v>
      </c>
      <c r="E99" s="236">
        <f>F99*11*9559</f>
        <v>21029.800000000003</v>
      </c>
      <c r="F99" s="250">
        <v>0.2</v>
      </c>
      <c r="G99" s="238">
        <f>C99-E99</f>
        <v>0</v>
      </c>
      <c r="H99" s="250">
        <f>D99-F99</f>
        <v>0</v>
      </c>
      <c r="K99" s="154"/>
      <c r="L99" s="154"/>
      <c r="M99" s="154"/>
      <c r="N99" s="154"/>
      <c r="O99" s="154"/>
    </row>
    <row r="100" spans="1:15" x14ac:dyDescent="0.25">
      <c r="A100" s="244" t="s">
        <v>145</v>
      </c>
      <c r="B100" s="303"/>
      <c r="C100" s="272"/>
      <c r="D100" s="237"/>
      <c r="E100" s="272"/>
      <c r="F100" s="237"/>
      <c r="G100" s="273"/>
      <c r="H100" s="237"/>
      <c r="K100" s="154"/>
      <c r="L100" s="154"/>
      <c r="M100" s="154"/>
      <c r="N100" s="154"/>
      <c r="O100" s="154"/>
    </row>
    <row r="101" spans="1:15" x14ac:dyDescent="0.25">
      <c r="A101" s="244" t="s">
        <v>146</v>
      </c>
      <c r="B101" s="303"/>
      <c r="C101" s="272"/>
      <c r="D101" s="237"/>
      <c r="E101" s="272"/>
      <c r="F101" s="237"/>
      <c r="G101" s="273"/>
      <c r="H101" s="237"/>
      <c r="K101" s="154"/>
      <c r="L101" s="154"/>
      <c r="M101" s="154"/>
      <c r="N101" s="154"/>
      <c r="O101" s="154"/>
    </row>
    <row r="102" spans="1:15" x14ac:dyDescent="0.25">
      <c r="A102" s="270" t="s">
        <v>147</v>
      </c>
      <c r="B102" s="301"/>
      <c r="C102" s="236">
        <f>D102*11*9559</f>
        <v>343837.23</v>
      </c>
      <c r="D102" s="250">
        <v>3.27</v>
      </c>
      <c r="E102" s="236">
        <f>F102*11*9559</f>
        <v>343837.23</v>
      </c>
      <c r="F102" s="250">
        <v>3.27</v>
      </c>
      <c r="G102" s="238">
        <f>C102-E102</f>
        <v>0</v>
      </c>
      <c r="H102" s="250">
        <f>D102-F102</f>
        <v>0</v>
      </c>
      <c r="K102" s="154"/>
      <c r="L102" s="154"/>
      <c r="M102" s="154"/>
      <c r="N102" s="154"/>
      <c r="O102" s="154"/>
    </row>
    <row r="103" spans="1:15" x14ac:dyDescent="0.25">
      <c r="A103" s="300" t="s">
        <v>148</v>
      </c>
      <c r="B103" s="302"/>
      <c r="C103" s="276"/>
      <c r="D103" s="277"/>
      <c r="E103" s="276"/>
      <c r="F103" s="277"/>
      <c r="G103" s="278"/>
      <c r="H103" s="277"/>
      <c r="K103" s="154"/>
      <c r="L103" s="154"/>
      <c r="M103" s="154"/>
      <c r="N103" s="154"/>
      <c r="O103" s="154"/>
    </row>
    <row r="104" spans="1:15" x14ac:dyDescent="0.25">
      <c r="A104" s="270" t="s">
        <v>155</v>
      </c>
      <c r="B104" s="128"/>
      <c r="C104" s="304">
        <f>C19+C29+C44+C48+C59+C86+C89+C91+C94+C97+C99+C102</f>
        <v>2985180.1100000003</v>
      </c>
      <c r="D104" s="305">
        <f>D19+D29+D44+D48+D59+D86+D89+D91+D94+D97+D99+D102</f>
        <v>28.389999999999997</v>
      </c>
      <c r="E104" s="304">
        <f>E19+E29+E44+E48+E59+E86+E89+E91+E94+E97+E99+E102</f>
        <v>2959722.2899999991</v>
      </c>
      <c r="F104" s="305">
        <f t="shared" ref="F104" si="1">F19+F29+F44+F48+F59+F86+F89+F91+F94+F97+F99+F102</f>
        <v>28.147888139687488</v>
      </c>
      <c r="G104" s="236">
        <f>C104-E104</f>
        <v>25457.820000001229</v>
      </c>
      <c r="H104" s="250">
        <f>D104-F104</f>
        <v>0.24211186031250875</v>
      </c>
      <c r="K104" s="158">
        <f>'янв 2024'!G104+'февр-дек 2024 '!G104</f>
        <v>27752.052000001218</v>
      </c>
      <c r="L104" s="154"/>
      <c r="M104" s="154"/>
      <c r="N104" s="154"/>
      <c r="O104" s="154"/>
    </row>
    <row r="105" spans="1:15" x14ac:dyDescent="0.25">
      <c r="A105" s="300" t="s">
        <v>156</v>
      </c>
      <c r="B105" s="121"/>
      <c r="C105" s="306"/>
      <c r="D105" s="307"/>
      <c r="E105" s="276"/>
      <c r="F105" s="277"/>
      <c r="G105" s="276"/>
      <c r="H105" s="277"/>
      <c r="K105" s="154"/>
      <c r="L105" s="154"/>
      <c r="M105" s="154"/>
      <c r="N105" s="154"/>
      <c r="O105" s="154"/>
    </row>
    <row r="106" spans="1:15" x14ac:dyDescent="0.25">
      <c r="A106" s="244" t="s">
        <v>157</v>
      </c>
      <c r="B106" s="303" t="s">
        <v>158</v>
      </c>
      <c r="C106" s="236">
        <f>D106*11*9559</f>
        <v>373278.94999999995</v>
      </c>
      <c r="D106" s="305">
        <v>3.55</v>
      </c>
      <c r="E106" s="236">
        <v>149358.56</v>
      </c>
      <c r="F106" s="250">
        <f>E106/11/B12</f>
        <v>1.4204467945486881</v>
      </c>
      <c r="G106" s="236">
        <f>C106-E106</f>
        <v>223920.38999999996</v>
      </c>
      <c r="H106" s="250">
        <f>D106-F106</f>
        <v>2.1295532054513115</v>
      </c>
      <c r="I106" s="154" t="s">
        <v>138</v>
      </c>
      <c r="K106" s="157">
        <f>'янв 2024'!G106+'февр-дек 2024 '!G106</f>
        <v>138377.89499999996</v>
      </c>
      <c r="L106" s="154" t="s">
        <v>117</v>
      </c>
      <c r="M106" s="157"/>
      <c r="N106" s="154"/>
      <c r="O106" s="154"/>
    </row>
    <row r="107" spans="1:15" x14ac:dyDescent="0.25">
      <c r="A107" s="244" t="s">
        <v>159</v>
      </c>
      <c r="B107" s="135"/>
      <c r="C107" s="308"/>
      <c r="D107" s="309"/>
      <c r="E107" s="272"/>
      <c r="F107" s="237"/>
      <c r="G107" s="272"/>
      <c r="H107" s="237"/>
      <c r="K107" s="154"/>
      <c r="L107" s="154"/>
      <c r="M107" s="154"/>
      <c r="N107" s="154"/>
      <c r="O107" s="154"/>
    </row>
    <row r="108" spans="1:15" x14ac:dyDescent="0.25">
      <c r="A108" s="244" t="s">
        <v>160</v>
      </c>
      <c r="B108" s="135"/>
      <c r="C108" s="308"/>
      <c r="D108" s="309"/>
      <c r="E108" s="272"/>
      <c r="F108" s="237"/>
      <c r="G108" s="272"/>
      <c r="H108" s="237"/>
      <c r="K108" s="154"/>
      <c r="L108" s="154"/>
      <c r="M108" s="154"/>
      <c r="N108" s="154"/>
      <c r="O108" s="154"/>
    </row>
    <row r="109" spans="1:15" x14ac:dyDescent="0.25">
      <c r="A109" s="270" t="s">
        <v>161</v>
      </c>
      <c r="B109" s="301" t="s">
        <v>162</v>
      </c>
      <c r="C109" s="236">
        <f>D109*11*9559</f>
        <v>781257.07</v>
      </c>
      <c r="D109" s="305">
        <v>7.43</v>
      </c>
      <c r="E109" s="236">
        <v>523313.13</v>
      </c>
      <c r="F109" s="250">
        <f>E109/11/B12</f>
        <v>4.976872152849765</v>
      </c>
      <c r="G109" s="236">
        <f>C109-E109</f>
        <v>257943.93999999994</v>
      </c>
      <c r="H109" s="250">
        <f>D109-F109</f>
        <v>2.4531278471502347</v>
      </c>
      <c r="I109" s="154" t="s">
        <v>120</v>
      </c>
      <c r="K109" s="158">
        <f>'янв 2024'!G109+'февр-дек 2024 '!G109</f>
        <v>257943.93999999994</v>
      </c>
      <c r="L109" s="154" t="s">
        <v>120</v>
      </c>
      <c r="M109" s="154"/>
      <c r="N109" s="154"/>
      <c r="O109" s="154"/>
    </row>
    <row r="110" spans="1:15" x14ac:dyDescent="0.25">
      <c r="A110" s="244" t="s">
        <v>163</v>
      </c>
      <c r="B110" s="303" t="s">
        <v>164</v>
      </c>
      <c r="C110" s="308"/>
      <c r="D110" s="309"/>
      <c r="E110" s="272"/>
      <c r="F110" s="237"/>
      <c r="G110" s="272"/>
      <c r="H110" s="237"/>
      <c r="K110" s="154"/>
      <c r="L110" s="154"/>
      <c r="M110" s="154"/>
      <c r="N110" s="154"/>
      <c r="O110" s="154"/>
    </row>
    <row r="111" spans="1:15" x14ac:dyDescent="0.25">
      <c r="A111" s="244" t="s">
        <v>193</v>
      </c>
      <c r="B111" s="303"/>
      <c r="C111" s="308"/>
      <c r="D111" s="309"/>
      <c r="E111" s="272"/>
      <c r="F111" s="237"/>
      <c r="G111" s="272"/>
      <c r="H111" s="237"/>
      <c r="K111" s="154"/>
      <c r="L111" s="154"/>
      <c r="M111" s="154"/>
      <c r="N111" s="154"/>
      <c r="O111" s="154"/>
    </row>
    <row r="112" spans="1:15" x14ac:dyDescent="0.25">
      <c r="A112" s="244" t="s">
        <v>194</v>
      </c>
      <c r="B112" s="303"/>
      <c r="C112" s="308"/>
      <c r="D112" s="309"/>
      <c r="E112" s="272"/>
      <c r="F112" s="237"/>
      <c r="G112" s="272"/>
      <c r="H112" s="237"/>
      <c r="K112" s="154"/>
      <c r="L112" s="154"/>
      <c r="M112" s="154"/>
      <c r="N112" s="154"/>
      <c r="O112" s="154"/>
    </row>
    <row r="113" spans="1:15" x14ac:dyDescent="0.25">
      <c r="A113" s="300" t="s">
        <v>195</v>
      </c>
      <c r="B113" s="302"/>
      <c r="C113" s="306"/>
      <c r="D113" s="307"/>
      <c r="E113" s="276"/>
      <c r="F113" s="277"/>
      <c r="G113" s="276"/>
      <c r="H113" s="277"/>
      <c r="K113" s="154"/>
      <c r="L113" s="154"/>
      <c r="M113" s="154"/>
      <c r="N113" s="154"/>
      <c r="O113" s="154"/>
    </row>
    <row r="114" spans="1:15" x14ac:dyDescent="0.25">
      <c r="A114" s="244" t="s">
        <v>165</v>
      </c>
      <c r="B114" s="303" t="s">
        <v>162</v>
      </c>
      <c r="C114" s="236">
        <f>D114*11*9559</f>
        <v>13669.37</v>
      </c>
      <c r="D114" s="309">
        <v>0.13</v>
      </c>
      <c r="E114" s="236">
        <v>9750.11</v>
      </c>
      <c r="F114" s="237">
        <f>E114/11/B12</f>
        <v>9.2726607005297251E-2</v>
      </c>
      <c r="G114" s="236">
        <f>C114-E114</f>
        <v>3919.26</v>
      </c>
      <c r="H114" s="250">
        <f>D114-F114</f>
        <v>3.7273392994702753E-2</v>
      </c>
      <c r="I114" s="154" t="s">
        <v>212</v>
      </c>
      <c r="K114" s="157">
        <f>'янв 2024'!G114+'февр-дек 2024 '!G114</f>
        <v>4110.4490000000005</v>
      </c>
      <c r="L114" s="154" t="s">
        <v>235</v>
      </c>
      <c r="M114" s="154"/>
      <c r="N114" s="154"/>
      <c r="O114" s="154"/>
    </row>
    <row r="115" spans="1:15" x14ac:dyDescent="0.25">
      <c r="A115" s="244" t="s">
        <v>196</v>
      </c>
      <c r="B115" s="303" t="s">
        <v>164</v>
      </c>
      <c r="C115" s="308"/>
      <c r="D115" s="309"/>
      <c r="E115" s="272"/>
      <c r="F115" s="237"/>
      <c r="G115" s="272"/>
      <c r="H115" s="237"/>
      <c r="K115" s="157"/>
      <c r="L115" s="154" t="s">
        <v>239</v>
      </c>
      <c r="M115" s="154"/>
      <c r="N115" s="154"/>
      <c r="O115" s="154"/>
    </row>
    <row r="116" spans="1:15" x14ac:dyDescent="0.25">
      <c r="A116" s="244"/>
      <c r="B116" s="135"/>
      <c r="C116" s="308"/>
      <c r="D116" s="309"/>
      <c r="E116" s="272"/>
      <c r="F116" s="237"/>
      <c r="G116" s="272"/>
      <c r="H116" s="237"/>
      <c r="K116" s="154"/>
      <c r="L116" s="154"/>
      <c r="M116" s="154"/>
      <c r="N116" s="154"/>
      <c r="O116" s="154"/>
    </row>
    <row r="117" spans="1:15" x14ac:dyDescent="0.25">
      <c r="A117" s="270" t="s">
        <v>166</v>
      </c>
      <c r="B117" s="301" t="s">
        <v>162</v>
      </c>
      <c r="C117" s="236">
        <f>D117*11*9559</f>
        <v>35750.660000000003</v>
      </c>
      <c r="D117" s="305">
        <v>0.34</v>
      </c>
      <c r="E117" s="236">
        <v>10418.52</v>
      </c>
      <c r="F117" s="250">
        <v>0.1</v>
      </c>
      <c r="G117" s="236">
        <f>C117-E117</f>
        <v>25332.140000000003</v>
      </c>
      <c r="H117" s="250">
        <f>D117-F117</f>
        <v>0.24000000000000002</v>
      </c>
      <c r="I117" s="154" t="s">
        <v>213</v>
      </c>
      <c r="K117" s="158">
        <f>'янв 2024'!G117+'февр-дек 2024 '!G117</f>
        <v>27626.372000000003</v>
      </c>
      <c r="L117" s="154" t="s">
        <v>236</v>
      </c>
      <c r="M117" s="154"/>
      <c r="N117" s="154"/>
      <c r="O117" s="154"/>
    </row>
    <row r="118" spans="1:15" x14ac:dyDescent="0.25">
      <c r="A118" s="300" t="s">
        <v>167</v>
      </c>
      <c r="B118" s="302" t="s">
        <v>164</v>
      </c>
      <c r="C118" s="306"/>
      <c r="D118" s="307"/>
      <c r="E118" s="276"/>
      <c r="F118" s="277"/>
      <c r="G118" s="276"/>
      <c r="H118" s="277"/>
      <c r="K118" s="154"/>
      <c r="L118" s="154" t="s">
        <v>237</v>
      </c>
      <c r="M118" s="154"/>
      <c r="N118" s="154"/>
      <c r="O118" s="154"/>
    </row>
    <row r="119" spans="1:15" x14ac:dyDescent="0.25">
      <c r="A119" s="270" t="s">
        <v>168</v>
      </c>
      <c r="B119" s="301" t="s">
        <v>124</v>
      </c>
      <c r="C119" s="236">
        <f>D119*11*9559</f>
        <v>24184.270000000004</v>
      </c>
      <c r="D119" s="305">
        <v>0.23</v>
      </c>
      <c r="E119" s="236">
        <v>22939.75</v>
      </c>
      <c r="F119" s="250">
        <f>E119/B12/11</f>
        <v>0.21816422410103756</v>
      </c>
      <c r="G119" s="236">
        <f>C119-E119</f>
        <v>1244.5200000000041</v>
      </c>
      <c r="H119" s="250">
        <f>D119-F119</f>
        <v>1.1835775898962453E-2</v>
      </c>
      <c r="I119" s="154" t="s">
        <v>240</v>
      </c>
      <c r="K119" s="310">
        <f>'янв 2024'!G119+'февр-дек 2024 '!G119</f>
        <v>3060.7870000000039</v>
      </c>
      <c r="L119" s="154" t="s">
        <v>238</v>
      </c>
      <c r="M119" s="154"/>
      <c r="N119" s="154"/>
      <c r="O119" s="154"/>
    </row>
    <row r="120" spans="1:15" x14ac:dyDescent="0.25">
      <c r="A120" s="244" t="s">
        <v>125</v>
      </c>
      <c r="B120" s="135"/>
      <c r="C120" s="308"/>
      <c r="D120" s="309"/>
      <c r="E120" s="272"/>
      <c r="F120" s="237"/>
      <c r="G120" s="272"/>
      <c r="H120" s="237"/>
      <c r="K120" s="154"/>
      <c r="L120" s="311" t="s">
        <v>241</v>
      </c>
      <c r="M120" s="154"/>
      <c r="N120" s="154"/>
      <c r="O120" s="154"/>
    </row>
    <row r="121" spans="1:15" x14ac:dyDescent="0.25">
      <c r="A121" s="270" t="s">
        <v>169</v>
      </c>
      <c r="B121" s="301" t="s">
        <v>124</v>
      </c>
      <c r="C121" s="236">
        <f>D121*11*9559</f>
        <v>135642.21000000002</v>
      </c>
      <c r="D121" s="250">
        <v>1.29</v>
      </c>
      <c r="E121" s="236">
        <v>141289.26999999999</v>
      </c>
      <c r="F121" s="250">
        <f>E121/11/B12</f>
        <v>1.3437053134123955</v>
      </c>
      <c r="G121" s="236">
        <f>C121-E121</f>
        <v>-5647.0599999999686</v>
      </c>
      <c r="H121" s="250">
        <f>D121-F121</f>
        <v>-5.3705313412395483E-2</v>
      </c>
      <c r="I121" s="154" t="s">
        <v>119</v>
      </c>
      <c r="K121" s="158">
        <f>'янв 2024'!G121+'февр-дек 2024 '!G121</f>
        <v>279.70600000003105</v>
      </c>
      <c r="L121" s="154" t="s">
        <v>117</v>
      </c>
      <c r="M121" s="154"/>
      <c r="N121" s="154"/>
      <c r="O121" s="154"/>
    </row>
    <row r="122" spans="1:15" x14ac:dyDescent="0.25">
      <c r="A122" s="244" t="s">
        <v>170</v>
      </c>
      <c r="B122" s="275"/>
      <c r="C122" s="276"/>
      <c r="D122" s="277"/>
      <c r="E122" s="276"/>
      <c r="F122" s="277"/>
      <c r="G122" s="276"/>
      <c r="H122" s="277"/>
      <c r="K122" s="154"/>
      <c r="L122" s="154"/>
      <c r="M122" s="154"/>
      <c r="N122" s="154"/>
      <c r="O122" s="154"/>
    </row>
    <row r="123" spans="1:15" x14ac:dyDescent="0.25">
      <c r="A123" s="270" t="s">
        <v>171</v>
      </c>
      <c r="B123" s="312"/>
      <c r="C123" s="236">
        <f>C106+C109+C119+C121+C114+C117</f>
        <v>1363782.53</v>
      </c>
      <c r="D123" s="250">
        <f>D106+D109+D119+D121+D114+D117</f>
        <v>12.97</v>
      </c>
      <c r="E123" s="236">
        <f>E106+E109+E119+E121+E114+E117</f>
        <v>857069.34</v>
      </c>
      <c r="F123" s="250">
        <f>F106+F109+F119+F121+F114+F117</f>
        <v>8.1519150919171839</v>
      </c>
      <c r="G123" s="236">
        <f>C123-E123</f>
        <v>506713.19000000006</v>
      </c>
      <c r="H123" s="250">
        <f>D123-F123</f>
        <v>4.8180849080828168</v>
      </c>
      <c r="K123" s="158">
        <f>'янв 2024'!G123+'февр-дек 2024 '!G123</f>
        <v>431399.14900000009</v>
      </c>
      <c r="L123" s="154"/>
      <c r="M123" s="154"/>
      <c r="N123" s="154"/>
      <c r="O123" s="154"/>
    </row>
    <row r="124" spans="1:15" ht="15.75" thickBot="1" x14ac:dyDescent="0.3">
      <c r="A124" s="313" t="s">
        <v>172</v>
      </c>
      <c r="B124" s="314"/>
      <c r="C124" s="315"/>
      <c r="D124" s="316"/>
      <c r="E124" s="315"/>
      <c r="F124" s="316"/>
      <c r="G124" s="315"/>
      <c r="H124" s="316"/>
      <c r="K124" s="154"/>
      <c r="L124" s="154"/>
      <c r="M124" s="154"/>
      <c r="N124" s="154"/>
      <c r="O124" s="154"/>
    </row>
    <row r="125" spans="1:15" x14ac:dyDescent="0.25">
      <c r="A125" s="317" t="s">
        <v>137</v>
      </c>
      <c r="B125" s="116"/>
      <c r="C125" s="318">
        <f>C104+C123</f>
        <v>4348962.6400000006</v>
      </c>
      <c r="D125" s="319">
        <f>D104+D123</f>
        <v>41.36</v>
      </c>
      <c r="E125" s="318">
        <f>E104+E123</f>
        <v>3816791.629999999</v>
      </c>
      <c r="F125" s="319">
        <f>F104+F123</f>
        <v>36.29980323160467</v>
      </c>
      <c r="G125" s="320">
        <f>C125-E125</f>
        <v>532171.01000000164</v>
      </c>
      <c r="H125" s="321">
        <f>D125-F125</f>
        <v>5.0601967683953291</v>
      </c>
      <c r="K125" s="158">
        <f>'янв 2024'!G125+'февр-дек 2024 '!G125</f>
        <v>459151.20100000163</v>
      </c>
      <c r="L125" s="154"/>
      <c r="M125" s="154"/>
      <c r="N125" s="154"/>
      <c r="O125" s="154"/>
    </row>
    <row r="126" spans="1:15" ht="15.75" thickBot="1" x14ac:dyDescent="0.3">
      <c r="A126" s="244"/>
      <c r="B126" s="135"/>
      <c r="C126" s="136"/>
      <c r="D126" s="137"/>
      <c r="E126" s="97"/>
      <c r="F126" s="140"/>
      <c r="G126" s="322"/>
      <c r="H126" s="140"/>
      <c r="K126" s="154"/>
      <c r="L126" s="154"/>
      <c r="M126" s="154"/>
      <c r="N126" s="154"/>
      <c r="O126" s="154"/>
    </row>
    <row r="127" spans="1:15" x14ac:dyDescent="0.25">
      <c r="A127" s="115" t="s">
        <v>216</v>
      </c>
      <c r="B127" s="116"/>
      <c r="C127" s="111"/>
      <c r="D127" s="117"/>
      <c r="E127" s="111"/>
      <c r="F127" s="117"/>
      <c r="G127" s="118"/>
      <c r="H127" s="119"/>
      <c r="K127" s="154"/>
      <c r="L127" s="154"/>
      <c r="M127" s="154"/>
      <c r="N127" s="154"/>
      <c r="O127" s="154"/>
    </row>
    <row r="128" spans="1:15" x14ac:dyDescent="0.25">
      <c r="A128" s="120" t="s">
        <v>217</v>
      </c>
      <c r="B128" s="121"/>
      <c r="C128" s="122"/>
      <c r="D128" s="123"/>
      <c r="E128" s="124">
        <v>19697.14</v>
      </c>
      <c r="F128" s="123"/>
      <c r="G128" s="125"/>
      <c r="H128" s="126"/>
      <c r="I128" s="159" t="s">
        <v>191</v>
      </c>
      <c r="K128" s="154"/>
      <c r="L128" s="154"/>
      <c r="M128" s="154"/>
      <c r="N128" s="154"/>
      <c r="O128" s="154"/>
    </row>
    <row r="129" spans="1:15" x14ac:dyDescent="0.25">
      <c r="A129" s="127" t="s">
        <v>220</v>
      </c>
      <c r="B129" s="128"/>
      <c r="C129" s="112"/>
      <c r="D129" s="129"/>
      <c r="E129" s="112"/>
      <c r="F129" s="129"/>
      <c r="G129" s="130"/>
      <c r="H129" s="131"/>
      <c r="K129" s="154"/>
      <c r="L129" s="154"/>
      <c r="M129" s="154"/>
      <c r="N129" s="154"/>
      <c r="O129" s="154"/>
    </row>
    <row r="130" spans="1:15" x14ac:dyDescent="0.25">
      <c r="A130" s="120" t="s">
        <v>221</v>
      </c>
      <c r="B130" s="121"/>
      <c r="C130" s="122"/>
      <c r="D130" s="123"/>
      <c r="E130" s="132">
        <v>15820</v>
      </c>
      <c r="F130" s="123"/>
      <c r="G130" s="125"/>
      <c r="H130" s="126"/>
      <c r="I130" s="159" t="s">
        <v>191</v>
      </c>
      <c r="K130" s="154"/>
      <c r="L130" s="154"/>
      <c r="M130" s="154"/>
      <c r="N130" s="154"/>
      <c r="O130" s="154"/>
    </row>
    <row r="131" spans="1:15" x14ac:dyDescent="0.25">
      <c r="A131" s="127" t="s">
        <v>222</v>
      </c>
      <c r="B131" s="128"/>
      <c r="C131" s="112"/>
      <c r="D131" s="129"/>
      <c r="E131" s="133"/>
      <c r="F131" s="129"/>
      <c r="G131" s="130"/>
      <c r="H131" s="131"/>
      <c r="I131" s="160"/>
      <c r="K131" s="154"/>
      <c r="L131" s="154"/>
      <c r="M131" s="154"/>
      <c r="N131" s="154"/>
      <c r="O131" s="154"/>
    </row>
    <row r="132" spans="1:15" x14ac:dyDescent="0.25">
      <c r="A132" s="120" t="s">
        <v>223</v>
      </c>
      <c r="B132" s="121"/>
      <c r="C132" s="122"/>
      <c r="D132" s="123"/>
      <c r="E132" s="132">
        <v>22880.7</v>
      </c>
      <c r="F132" s="123"/>
      <c r="G132" s="125"/>
      <c r="H132" s="126"/>
      <c r="I132" s="159" t="s">
        <v>191</v>
      </c>
      <c r="K132" s="154"/>
      <c r="L132" s="154"/>
      <c r="M132" s="154"/>
      <c r="N132" s="154"/>
      <c r="O132" s="154"/>
    </row>
    <row r="133" spans="1:15" x14ac:dyDescent="0.25">
      <c r="A133" s="127" t="s">
        <v>224</v>
      </c>
      <c r="B133" s="128"/>
      <c r="C133" s="112"/>
      <c r="D133" s="129"/>
      <c r="E133" s="133"/>
      <c r="F133" s="129"/>
      <c r="G133" s="130"/>
      <c r="H133" s="131"/>
      <c r="I133" s="160"/>
      <c r="K133" s="154"/>
      <c r="L133" s="154"/>
      <c r="M133" s="154"/>
      <c r="N133" s="154"/>
      <c r="O133" s="154"/>
    </row>
    <row r="134" spans="1:15" x14ac:dyDescent="0.25">
      <c r="A134" s="120" t="s">
        <v>225</v>
      </c>
      <c r="B134" s="121"/>
      <c r="C134" s="122"/>
      <c r="D134" s="123"/>
      <c r="E134" s="124">
        <v>41755.31</v>
      </c>
      <c r="F134" s="123"/>
      <c r="G134" s="125"/>
      <c r="H134" s="126"/>
      <c r="I134" s="159" t="s">
        <v>192</v>
      </c>
      <c r="K134" s="154"/>
      <c r="L134" s="154"/>
      <c r="M134" s="154"/>
      <c r="N134" s="154"/>
      <c r="O134" s="154"/>
    </row>
    <row r="135" spans="1:15" x14ac:dyDescent="0.25">
      <c r="A135" s="127" t="s">
        <v>226</v>
      </c>
      <c r="B135" s="128"/>
      <c r="C135" s="112"/>
      <c r="D135" s="129"/>
      <c r="E135" s="133"/>
      <c r="F135" s="129"/>
      <c r="G135" s="130"/>
      <c r="H135" s="131"/>
      <c r="I135" s="160"/>
      <c r="K135" s="154"/>
      <c r="L135" s="154"/>
      <c r="M135" s="154"/>
      <c r="N135" s="154"/>
      <c r="O135" s="154"/>
    </row>
    <row r="136" spans="1:15" x14ac:dyDescent="0.25">
      <c r="A136" s="134" t="s">
        <v>227</v>
      </c>
      <c r="B136" s="135"/>
      <c r="C136" s="136"/>
      <c r="D136" s="137"/>
      <c r="E136" s="138"/>
      <c r="F136" s="137"/>
      <c r="G136" s="139"/>
      <c r="H136" s="140"/>
      <c r="I136" s="160"/>
      <c r="K136" s="154"/>
      <c r="L136" s="154"/>
      <c r="M136" s="154"/>
      <c r="N136" s="154"/>
      <c r="O136" s="154"/>
    </row>
    <row r="137" spans="1:15" x14ac:dyDescent="0.25">
      <c r="A137" s="134" t="s">
        <v>228</v>
      </c>
      <c r="B137" s="135"/>
      <c r="C137" s="136"/>
      <c r="D137" s="137"/>
      <c r="E137" s="138"/>
      <c r="F137" s="137"/>
      <c r="G137" s="139"/>
      <c r="H137" s="140"/>
      <c r="I137" s="160"/>
      <c r="K137" s="154"/>
      <c r="L137" s="154"/>
      <c r="M137" s="154"/>
      <c r="N137" s="154"/>
      <c r="O137" s="154"/>
    </row>
    <row r="138" spans="1:15" x14ac:dyDescent="0.25">
      <c r="A138" s="120" t="s">
        <v>229</v>
      </c>
      <c r="B138" s="121"/>
      <c r="C138" s="122"/>
      <c r="D138" s="123"/>
      <c r="E138" s="124">
        <v>2783.54</v>
      </c>
      <c r="F138" s="123"/>
      <c r="G138" s="125"/>
      <c r="H138" s="126"/>
      <c r="I138" s="159" t="s">
        <v>191</v>
      </c>
      <c r="K138" s="154"/>
      <c r="L138" s="154"/>
      <c r="M138" s="154"/>
      <c r="N138" s="154"/>
      <c r="O138" s="154"/>
    </row>
    <row r="139" spans="1:15" x14ac:dyDescent="0.25">
      <c r="A139" s="127" t="s">
        <v>230</v>
      </c>
      <c r="B139" s="128"/>
      <c r="C139" s="112"/>
      <c r="D139" s="129"/>
      <c r="E139" s="133"/>
      <c r="F139" s="129"/>
      <c r="G139" s="130"/>
      <c r="H139" s="131"/>
      <c r="I139" s="160"/>
      <c r="K139" s="154"/>
      <c r="L139" s="154"/>
      <c r="M139" s="154"/>
      <c r="N139" s="154"/>
      <c r="O139" s="154"/>
    </row>
    <row r="140" spans="1:15" x14ac:dyDescent="0.25">
      <c r="A140" s="120" t="s">
        <v>231</v>
      </c>
      <c r="B140" s="121"/>
      <c r="C140" s="122"/>
      <c r="D140" s="123"/>
      <c r="E140" s="132">
        <v>55370</v>
      </c>
      <c r="F140" s="123"/>
      <c r="G140" s="125"/>
      <c r="H140" s="126"/>
      <c r="I140" s="159" t="s">
        <v>191</v>
      </c>
      <c r="K140" s="154"/>
      <c r="L140" s="154"/>
      <c r="M140" s="154"/>
      <c r="N140" s="154"/>
      <c r="O140" s="154"/>
    </row>
    <row r="141" spans="1:15" x14ac:dyDescent="0.25">
      <c r="A141" s="127" t="s">
        <v>232</v>
      </c>
      <c r="B141" s="128"/>
      <c r="C141" s="112"/>
      <c r="D141" s="129"/>
      <c r="E141" s="113"/>
      <c r="F141" s="129"/>
      <c r="G141" s="130"/>
      <c r="H141" s="131"/>
      <c r="I141" s="159"/>
      <c r="K141" s="154"/>
      <c r="L141" s="154"/>
      <c r="M141" s="154"/>
      <c r="N141" s="154"/>
      <c r="O141" s="154"/>
    </row>
    <row r="142" spans="1:15" ht="15.75" thickBot="1" x14ac:dyDescent="0.3">
      <c r="A142" s="141" t="s">
        <v>234</v>
      </c>
      <c r="B142" s="142"/>
      <c r="C142" s="143"/>
      <c r="D142" s="144"/>
      <c r="E142" s="114">
        <v>16755.310000000001</v>
      </c>
      <c r="F142" s="144"/>
      <c r="G142" s="145"/>
      <c r="H142" s="146"/>
      <c r="I142" s="159" t="s">
        <v>233</v>
      </c>
      <c r="K142" s="154"/>
      <c r="L142" s="154"/>
      <c r="M142" s="154"/>
      <c r="N142" s="154"/>
      <c r="O142" s="154"/>
    </row>
    <row r="143" spans="1:15" x14ac:dyDescent="0.25">
      <c r="A143" s="323"/>
      <c r="B143" s="110"/>
      <c r="C143" s="110"/>
      <c r="D143" s="110"/>
      <c r="E143" s="110"/>
      <c r="F143" s="110"/>
      <c r="G143" s="324"/>
      <c r="H143" s="110"/>
      <c r="K143" s="154"/>
      <c r="L143" s="154"/>
      <c r="M143" s="154"/>
      <c r="N143" s="154"/>
      <c r="O143" s="154"/>
    </row>
    <row r="144" spans="1:15" x14ac:dyDescent="0.25">
      <c r="A144" s="323"/>
      <c r="B144" s="110"/>
      <c r="C144" s="110"/>
      <c r="D144" s="110"/>
      <c r="E144" s="110"/>
      <c r="F144" s="110"/>
      <c r="G144" s="324"/>
      <c r="H144" s="110"/>
      <c r="K144" s="154"/>
      <c r="L144" s="154"/>
      <c r="M144" s="154"/>
      <c r="N144" s="154"/>
      <c r="O144" s="154"/>
    </row>
    <row r="145" spans="1:15" x14ac:dyDescent="0.25">
      <c r="A145" s="323"/>
      <c r="B145" s="110"/>
      <c r="C145" s="110"/>
      <c r="D145" s="110"/>
      <c r="E145" s="110"/>
      <c r="F145" s="110"/>
      <c r="G145" s="324"/>
      <c r="H145" s="110"/>
      <c r="K145" s="154"/>
      <c r="L145" s="154"/>
      <c r="M145" s="154"/>
      <c r="N145" s="154"/>
      <c r="O145" s="154"/>
    </row>
    <row r="146" spans="1:15" x14ac:dyDescent="0.25">
      <c r="A146" s="325"/>
      <c r="B146" s="325"/>
      <c r="C146" s="325"/>
      <c r="K146" s="154"/>
      <c r="L146" s="154"/>
      <c r="M146" s="154"/>
      <c r="N146" s="154"/>
      <c r="O146" s="154"/>
    </row>
    <row r="147" spans="1:15" ht="15.75" x14ac:dyDescent="0.25">
      <c r="A147" s="164"/>
      <c r="B147" s="164"/>
      <c r="C147" s="164"/>
      <c r="D147" s="164"/>
      <c r="E147" s="164"/>
      <c r="F147" s="164"/>
      <c r="G147" s="164"/>
      <c r="H147" s="164"/>
      <c r="K147" s="154"/>
      <c r="L147" s="154"/>
      <c r="M147" s="154"/>
      <c r="N147" s="154"/>
      <c r="O147" s="154"/>
    </row>
    <row r="148" spans="1:15" ht="15.75" x14ac:dyDescent="0.25">
      <c r="A148" s="164" t="s">
        <v>245</v>
      </c>
      <c r="B148" s="164"/>
      <c r="C148" s="164"/>
      <c r="D148" s="164" t="s">
        <v>5</v>
      </c>
      <c r="E148" s="164" t="s">
        <v>5</v>
      </c>
      <c r="F148" s="164"/>
      <c r="G148" s="164"/>
      <c r="H148" s="164"/>
      <c r="K148" s="154"/>
      <c r="L148" s="154"/>
      <c r="M148" s="154"/>
      <c r="N148" s="154"/>
      <c r="O148" s="154"/>
    </row>
    <row r="149" spans="1:15" ht="15.75" x14ac:dyDescent="0.25">
      <c r="A149" s="164" t="s">
        <v>5</v>
      </c>
      <c r="B149" s="153"/>
      <c r="C149" s="153"/>
      <c r="D149" s="153"/>
      <c r="E149" s="153"/>
      <c r="F149" s="153"/>
      <c r="G149" s="153"/>
      <c r="H149" s="153"/>
      <c r="K149" s="154"/>
      <c r="L149" s="154"/>
      <c r="M149" s="154"/>
      <c r="N149" s="154"/>
      <c r="O149" s="154"/>
    </row>
    <row r="150" spans="1:15" ht="15.75" x14ac:dyDescent="0.25">
      <c r="A150" s="164"/>
      <c r="B150" s="153"/>
      <c r="C150" s="153"/>
      <c r="D150" s="153"/>
      <c r="E150" s="153"/>
      <c r="F150" s="153" t="s">
        <v>138</v>
      </c>
      <c r="G150" s="155">
        <f>G86+G89+G106+2103.05+25236.55</f>
        <v>265971.37999999995</v>
      </c>
      <c r="H150" s="156"/>
      <c r="I150" s="158">
        <f>'янв 2024'!G131+'февр-дек 2024 '!G150</f>
        <v>192951.57099999994</v>
      </c>
      <c r="K150" s="158">
        <f>K86+K89+K106+2294.24+27530.78+1741.647+K121</f>
        <v>187229.88999999998</v>
      </c>
      <c r="L150" s="158">
        <f>I150+I151-K150</f>
        <v>-2.0000000076834112E-3</v>
      </c>
      <c r="M150" s="154"/>
      <c r="N150" s="154"/>
      <c r="O150" s="154"/>
    </row>
    <row r="151" spans="1:15" ht="15.75" x14ac:dyDescent="0.25">
      <c r="A151" s="164"/>
      <c r="B151" s="153"/>
      <c r="C151" s="155">
        <f>C125-G152</f>
        <v>4077041.3300000005</v>
      </c>
      <c r="D151" s="153"/>
      <c r="E151" s="153"/>
      <c r="F151" s="153" t="s">
        <v>119</v>
      </c>
      <c r="G151" s="155">
        <f>G121-74.623</f>
        <v>-5721.6829999999682</v>
      </c>
      <c r="H151" s="156"/>
      <c r="I151" s="157">
        <f>'янв 2024'!G132+'февр-дек 2024 '!G151</f>
        <v>-5721.6829999999682</v>
      </c>
      <c r="K151" s="154"/>
      <c r="L151" s="154"/>
      <c r="M151" s="154"/>
      <c r="N151" s="154"/>
      <c r="O151" s="154"/>
    </row>
    <row r="152" spans="1:15" ht="15.75" x14ac:dyDescent="0.25">
      <c r="A152" s="164"/>
      <c r="B152" s="161" t="s">
        <v>200</v>
      </c>
      <c r="C152" s="155">
        <f>'янв 2024'!C132+'февр-дек 2024 '!C151</f>
        <v>4406741.5870000003</v>
      </c>
      <c r="D152" s="153"/>
      <c r="E152" s="153"/>
      <c r="F152" s="153" t="s">
        <v>120</v>
      </c>
      <c r="G152" s="155">
        <f>G59+G109+G91+1816.21+95.59+1319.14</f>
        <v>271921.30999999994</v>
      </c>
      <c r="H152" s="156"/>
      <c r="I152" s="157">
        <f>'янв 2024'!G133+'февр-дек 2024 '!G152</f>
        <v>271921.30999999994</v>
      </c>
      <c r="K152" s="158">
        <f>K69+K91+K109+1816.21+95.59+1319.14</f>
        <v>271921.30999999994</v>
      </c>
      <c r="L152" s="158">
        <f>I152-K152</f>
        <v>0</v>
      </c>
      <c r="M152" s="154"/>
      <c r="N152" s="154"/>
      <c r="O152" s="154"/>
    </row>
    <row r="153" spans="1:15" ht="15.75" x14ac:dyDescent="0.25">
      <c r="A153" s="164"/>
      <c r="B153" s="161" t="s">
        <v>242</v>
      </c>
      <c r="C153" s="155">
        <f>'янв 2024'!E125+'февр-дек 2024 '!E125</f>
        <v>4219511.6959999986</v>
      </c>
      <c r="D153" s="153"/>
      <c r="E153" s="153"/>
      <c r="F153" s="153" t="s">
        <v>199</v>
      </c>
      <c r="G153" s="155">
        <f>G150+G151+G152</f>
        <v>532171.00699999998</v>
      </c>
      <c r="H153" s="156"/>
      <c r="I153" s="158">
        <f>SUM(I150:I152)</f>
        <v>459151.19799999992</v>
      </c>
      <c r="K153" s="158">
        <f>SUM(K150:K152)</f>
        <v>459151.19999999995</v>
      </c>
      <c r="L153" s="154"/>
      <c r="M153" s="154"/>
      <c r="N153" s="154"/>
      <c r="O153" s="154"/>
    </row>
    <row r="154" spans="1:15" ht="15.75" x14ac:dyDescent="0.25">
      <c r="A154" s="164"/>
      <c r="B154" s="153"/>
      <c r="C154" s="153"/>
      <c r="D154" s="153"/>
      <c r="E154" s="153"/>
      <c r="F154" s="153" t="s">
        <v>117</v>
      </c>
      <c r="G154" s="155">
        <f>G150+G151</f>
        <v>260249.69699999999</v>
      </c>
      <c r="H154" s="156"/>
      <c r="I154" s="158">
        <f>'янв 2024'!G135+'февр-дек 2024 '!G154</f>
        <v>187229.88799999998</v>
      </c>
      <c r="K154" s="154"/>
      <c r="L154" s="154"/>
      <c r="M154" s="154"/>
      <c r="N154" s="154"/>
      <c r="O154" s="154"/>
    </row>
    <row r="155" spans="1:15" ht="15.75" x14ac:dyDescent="0.25">
      <c r="A155" s="164"/>
      <c r="B155" s="153"/>
      <c r="C155" s="153"/>
      <c r="D155" s="153"/>
      <c r="E155" s="153" t="s">
        <v>197</v>
      </c>
      <c r="F155" s="153"/>
      <c r="G155" s="155">
        <f>G154</f>
        <v>260249.69699999999</v>
      </c>
      <c r="H155" s="156"/>
      <c r="I155" s="158">
        <f>'янв 2024'!G136+'февр-дек 2024 '!G155</f>
        <v>187229.88799999998</v>
      </c>
      <c r="K155" s="154"/>
      <c r="L155" s="154"/>
      <c r="M155" s="154"/>
      <c r="N155" s="154"/>
      <c r="O155" s="154"/>
    </row>
    <row r="156" spans="1:15" x14ac:dyDescent="0.25">
      <c r="B156" s="154"/>
      <c r="C156" s="154"/>
      <c r="D156" s="154"/>
      <c r="E156" s="154"/>
      <c r="F156" s="154"/>
      <c r="G156" s="154"/>
      <c r="H156" s="154"/>
      <c r="K156" s="154"/>
      <c r="L156" s="154"/>
      <c r="M156" s="154"/>
      <c r="N156" s="154"/>
      <c r="O156" s="154"/>
    </row>
    <row r="157" spans="1:15" ht="15.75" x14ac:dyDescent="0.25">
      <c r="B157" s="154"/>
      <c r="C157" s="154"/>
      <c r="D157" s="154"/>
      <c r="E157" s="154"/>
      <c r="F157" s="153" t="s">
        <v>198</v>
      </c>
      <c r="G157" s="158">
        <f>E128+E130+E132+E134+E138+E140+E142+L39+L41+L42+L44</f>
        <v>224100.13</v>
      </c>
      <c r="H157" s="154"/>
      <c r="K157" s="154"/>
      <c r="L157" s="154"/>
      <c r="M157" s="154"/>
      <c r="N157" s="154"/>
      <c r="O157" s="154"/>
    </row>
    <row r="158" spans="1:15" x14ac:dyDescent="0.25">
      <c r="B158" s="154"/>
      <c r="C158" s="154"/>
      <c r="D158" s="154"/>
      <c r="E158" s="154"/>
      <c r="F158" s="154"/>
      <c r="G158" s="154"/>
      <c r="H158" s="154"/>
      <c r="K158" s="154"/>
      <c r="L158" s="154"/>
      <c r="M158" s="154"/>
      <c r="N158" s="154"/>
      <c r="O158" s="154"/>
    </row>
    <row r="159" spans="1:15" x14ac:dyDescent="0.25">
      <c r="B159" s="154"/>
      <c r="C159" s="154"/>
      <c r="D159" s="154"/>
      <c r="E159" s="154"/>
      <c r="F159" s="154"/>
      <c r="G159" s="154"/>
      <c r="H159" s="154"/>
      <c r="K159" s="154"/>
      <c r="L159" s="154"/>
      <c r="M159" s="154"/>
      <c r="N159" s="154"/>
      <c r="O159" s="154"/>
    </row>
    <row r="160" spans="1:15" x14ac:dyDescent="0.25">
      <c r="B160" s="154"/>
      <c r="C160" s="154"/>
      <c r="D160" s="154"/>
      <c r="E160" s="154"/>
      <c r="F160" s="154"/>
      <c r="G160" s="154"/>
      <c r="H160" s="154"/>
    </row>
  </sheetData>
  <pageMargins left="0" right="0" top="0" bottom="0" header="0.31496062992125984" footer="0.31496062992125984"/>
  <pageSetup paperSize="9" scale="2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 2024</vt:lpstr>
      <vt:lpstr>февр-дек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2025-03-24T03:03:12Z</dcterms:modified>
</cp:coreProperties>
</file>