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" sheetId="3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1" i="30" l="1"/>
  <c r="E148" i="30" l="1"/>
  <c r="G143" i="30"/>
  <c r="H120" i="30"/>
  <c r="G120" i="30"/>
  <c r="F120" i="30"/>
  <c r="C120" i="30"/>
  <c r="H118" i="30"/>
  <c r="G118" i="30"/>
  <c r="E118" i="30"/>
  <c r="C118" i="30"/>
  <c r="H116" i="30"/>
  <c r="G116" i="30"/>
  <c r="E116" i="30"/>
  <c r="C116" i="30"/>
  <c r="H113" i="30"/>
  <c r="G113" i="30"/>
  <c r="F113" i="30"/>
  <c r="C113" i="30"/>
  <c r="H110" i="30"/>
  <c r="G110" i="30"/>
  <c r="F110" i="30"/>
  <c r="C110" i="30"/>
  <c r="F108" i="30"/>
  <c r="E108" i="30"/>
  <c r="D108" i="30"/>
  <c r="H108" i="30" s="1"/>
  <c r="C108" i="30"/>
  <c r="G108" i="30" s="1"/>
  <c r="E106" i="30"/>
  <c r="E122" i="30" s="1"/>
  <c r="E128" i="30" s="1"/>
  <c r="D106" i="30"/>
  <c r="H103" i="30"/>
  <c r="G103" i="30"/>
  <c r="E103" i="30"/>
  <c r="C103" i="30"/>
  <c r="G100" i="30"/>
  <c r="C100" i="30"/>
  <c r="H97" i="30"/>
  <c r="G97" i="30"/>
  <c r="E97" i="30"/>
  <c r="C97" i="30"/>
  <c r="G95" i="30"/>
  <c r="C95" i="30"/>
  <c r="G93" i="30"/>
  <c r="G137" i="30" s="1"/>
  <c r="C93" i="30"/>
  <c r="G91" i="30"/>
  <c r="G136" i="30" s="1"/>
  <c r="C91" i="30"/>
  <c r="H62" i="30"/>
  <c r="G62" i="30"/>
  <c r="E62" i="30"/>
  <c r="C62" i="30"/>
  <c r="H51" i="30"/>
  <c r="E51" i="30"/>
  <c r="C51" i="30"/>
  <c r="G51" i="30" s="1"/>
  <c r="H48" i="30"/>
  <c r="E48" i="30"/>
  <c r="C48" i="30"/>
  <c r="G48" i="30" s="1"/>
  <c r="H44" i="30"/>
  <c r="E44" i="30"/>
  <c r="C44" i="30"/>
  <c r="G44" i="30" s="1"/>
  <c r="N43" i="30"/>
  <c r="O37" i="30"/>
  <c r="O40" i="30" s="1"/>
  <c r="O33" i="30"/>
  <c r="H29" i="30"/>
  <c r="G29" i="30"/>
  <c r="E29" i="30"/>
  <c r="C29" i="30"/>
  <c r="Z28" i="30"/>
  <c r="Y28" i="30"/>
  <c r="X28" i="30"/>
  <c r="W28" i="30"/>
  <c r="V28" i="30"/>
  <c r="U28" i="30"/>
  <c r="Q28" i="30"/>
  <c r="U24" i="30"/>
  <c r="T24" i="30"/>
  <c r="S24" i="30"/>
  <c r="S28" i="30" s="1"/>
  <c r="R24" i="30"/>
  <c r="R28" i="30" s="1"/>
  <c r="Q24" i="30"/>
  <c r="P24" i="30"/>
  <c r="P28" i="30" s="1"/>
  <c r="O24" i="30"/>
  <c r="O28" i="30" s="1"/>
  <c r="N24" i="30"/>
  <c r="N37" i="30" s="1"/>
  <c r="N40" i="30" s="1"/>
  <c r="U20" i="30"/>
  <c r="T20" i="30"/>
  <c r="T28" i="30" s="1"/>
  <c r="N20" i="30"/>
  <c r="N33" i="30" s="1"/>
  <c r="H19" i="30"/>
  <c r="E19" i="30"/>
  <c r="C19" i="30"/>
  <c r="C106" i="30" s="1"/>
  <c r="B10" i="30"/>
  <c r="F100" i="30" s="1"/>
  <c r="H100" i="30" s="1"/>
  <c r="G139" i="30" l="1"/>
  <c r="G140" i="30"/>
  <c r="G141" i="30" s="1"/>
  <c r="C122" i="30"/>
  <c r="C138" i="30" s="1"/>
  <c r="G106" i="30"/>
  <c r="G122" i="30" s="1"/>
  <c r="N28" i="30"/>
  <c r="G19" i="30"/>
  <c r="F91" i="30"/>
  <c r="F93" i="30"/>
  <c r="H93" i="30" s="1"/>
  <c r="F95" i="30"/>
  <c r="H95" i="30" s="1"/>
  <c r="F106" i="30" l="1"/>
  <c r="H106" i="30" s="1"/>
  <c r="H91" i="30"/>
</calcChain>
</file>

<file path=xl/sharedStrings.xml><?xml version="1.0" encoding="utf-8"?>
<sst xmlns="http://schemas.openxmlformats.org/spreadsheetml/2006/main" count="305" uniqueCount="207">
  <si>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</si>
  <si>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</si>
  <si>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</si>
  <si>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</si>
  <si>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</si>
  <si>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</si>
  <si>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</si>
  <si>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</si>
  <si>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</si>
  <si>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</si>
  <si>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</si>
  <si>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</si>
  <si>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</si>
  <si>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</si>
  <si>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</si>
  <si>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</si>
  <si>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</si>
  <si>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</si>
  <si>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</si>
  <si>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</si>
  <si>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</si>
  <si>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</si>
  <si>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</si>
  <si>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</si>
  <si>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</si>
  <si>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</si>
  <si>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</si>
  <si>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</si>
  <si>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</si>
  <si>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</si>
  <si>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</si>
  <si>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</si>
  <si>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</si>
  <si>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</si>
  <si>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</si>
  <si>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</si>
  <si>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</si>
  <si>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</si>
  <si>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</si>
  <si>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</si>
  <si>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</si>
  <si>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</si>
  <si>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</si>
  <si>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</si>
  <si>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ремонт и укрепление окон и дверей;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</si>
  <si>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</si>
  <si>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</si>
  <si>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</si>
  <si>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</si>
  <si>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</si>
  <si>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</si>
  <si>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</si>
  <si>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</si>
  <si>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</si>
  <si>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</si>
  <si>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</si>
  <si>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</si>
  <si>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</si>
  <si>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</si>
  <si>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</si>
  <si>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</si>
  <si>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</si>
  <si>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</si>
  <si>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</si>
  <si>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</si>
  <si>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</si>
  <si>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</si>
  <si>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</si>
  <si>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</si>
  <si>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</si>
  <si>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</si>
  <si>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</si>
  <si>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</si>
  <si>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</si>
  <si>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</si>
  <si>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</si>
  <si>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</si>
  <si>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</si>
  <si>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</si>
  <si>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</si>
  <si>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</si>
  <si>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</si>
  <si>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</si>
  <si>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</si>
  <si>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</si>
  <si>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</si>
  <si>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</si>
  <si>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</si>
  <si>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</si>
  <si>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</si>
  <si>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</si>
  <si>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</si>
  <si>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</si>
  <si>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</si>
  <si>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территории в зимний период</t>
  </si>
  <si>
    <t>Подметание, сдвижка снега</t>
  </si>
  <si>
    <t>на территории 1 и 2 класса</t>
  </si>
  <si>
    <t>6 раз в неделю</t>
  </si>
  <si>
    <t>Очистка территории от наледи</t>
  </si>
  <si>
    <t>По мере необходимости</t>
  </si>
  <si>
    <t>Посыпка песком территории</t>
  </si>
  <si>
    <t>Протирка указателей</t>
  </si>
  <si>
    <t>Очистка урн от мусора</t>
  </si>
  <si>
    <t>Уборка мусора с</t>
  </si>
  <si>
    <t>контейнерных площадок</t>
  </si>
  <si>
    <t xml:space="preserve">Очистка контейнерных </t>
  </si>
  <si>
    <t>площадок от снега и наледи</t>
  </si>
  <si>
    <t>6.2. Уборка придомовой</t>
  </si>
  <si>
    <t>территории в летний период</t>
  </si>
  <si>
    <t>Подметание территории</t>
  </si>
  <si>
    <t>покрытия 1 и2 класса</t>
  </si>
  <si>
    <t>без покрытия 2 класса</t>
  </si>
  <si>
    <t>Уборка мусора с газонов</t>
  </si>
  <si>
    <t xml:space="preserve">Уборка мусора </t>
  </si>
  <si>
    <t>уборка придомовой</t>
  </si>
  <si>
    <t>Итого содержание общего</t>
  </si>
  <si>
    <t xml:space="preserve">  имущества дома</t>
  </si>
  <si>
    <t>Круглосуточно</t>
  </si>
  <si>
    <t xml:space="preserve">многоквартирным </t>
  </si>
  <si>
    <t>домом</t>
  </si>
  <si>
    <t xml:space="preserve">Всего стоимость работ и услуг </t>
  </si>
  <si>
    <t xml:space="preserve"> по управлению и содержанию дома</t>
  </si>
  <si>
    <t>очистка кровли от мусора, грязи; и т.д.</t>
  </si>
  <si>
    <t>1 раз в месяц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</si>
  <si>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</si>
  <si>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</si>
  <si>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</si>
  <si>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</si>
  <si>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 xml:space="preserve">                     по многоквартирному дому, расположенному по адресу:  мкр.  Стрижи, 11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</si>
  <si>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</si>
  <si>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</si>
  <si>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</si>
  <si>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</si>
  <si>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</si>
  <si>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дизель-генераторных</t>
  </si>
  <si>
    <t>установок</t>
  </si>
  <si>
    <t>установки для повышения</t>
  </si>
  <si>
    <t>давления холодного водоснабжения</t>
  </si>
  <si>
    <t>территории с вывозом снега на отвал</t>
  </si>
  <si>
    <t>В зимний период</t>
  </si>
  <si>
    <t>перерасчет</t>
  </si>
  <si>
    <t>ремонт,</t>
  </si>
  <si>
    <t xml:space="preserve">Текущий 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</si>
  <si>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</si>
  <si>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</si>
  <si>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</si>
  <si>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</si>
  <si>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</si>
  <si>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</si>
  <si>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</si>
  <si>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</si>
  <si>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II</t>
  </si>
  <si>
    <t>Поступления от размещения оборудования связи,</t>
  </si>
  <si>
    <t>размещения рекламы</t>
  </si>
  <si>
    <t>остаток</t>
  </si>
  <si>
    <t>Остаток д/ср-в от размещ.обор.связи,рекламы</t>
  </si>
  <si>
    <t>остат</t>
  </si>
  <si>
    <t>предприятия</t>
  </si>
  <si>
    <t>газонов и зеленых насаждений</t>
  </si>
  <si>
    <t xml:space="preserve"> Дополнительные  работы и услуги:</t>
  </si>
  <si>
    <t>1 Механизированная</t>
  </si>
  <si>
    <t xml:space="preserve">2 Услуги охранного </t>
  </si>
  <si>
    <t>3 Тех.обсл.откат.ворот,</t>
  </si>
  <si>
    <t>перерасход</t>
  </si>
  <si>
    <t>ост</t>
  </si>
  <si>
    <t>п.4=п.1+п.2-п.3;  п.6=п.2-п.5;  п.7=п.3-п.5;  п.II=п.I+п.7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</si>
  <si>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</si>
  <si>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</si>
  <si>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</si>
  <si>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</si>
  <si>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>итого остаток</t>
  </si>
  <si>
    <t>Остаток с учетом вып работ</t>
  </si>
  <si>
    <t xml:space="preserve">5. Санитарные работы </t>
  </si>
  <si>
    <t xml:space="preserve">по содержанию помещений </t>
  </si>
  <si>
    <t xml:space="preserve">общего пользования </t>
  </si>
  <si>
    <t xml:space="preserve">6. Уборка земельного </t>
  </si>
  <si>
    <t xml:space="preserve">участка входящего в </t>
  </si>
  <si>
    <t xml:space="preserve">состав общего </t>
  </si>
  <si>
    <t>имущества дома</t>
  </si>
  <si>
    <t xml:space="preserve">9. Содержание </t>
  </si>
  <si>
    <t xml:space="preserve">контейнерной площадки </t>
  </si>
  <si>
    <t xml:space="preserve">10. Обслуживание </t>
  </si>
  <si>
    <t>11. Обслуживание</t>
  </si>
  <si>
    <t xml:space="preserve">12. Управление </t>
  </si>
  <si>
    <t>5 Обслуживание</t>
  </si>
  <si>
    <t>4 Тех.обсл.</t>
  </si>
  <si>
    <t>видеонаблюдения</t>
  </si>
  <si>
    <t xml:space="preserve">По договору со специализированной  </t>
  </si>
  <si>
    <t>организацией</t>
  </si>
  <si>
    <t>калиток</t>
  </si>
  <si>
    <t>Работы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</si>
  <si>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</si>
  <si>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</si>
  <si>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</si>
  <si>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</si>
  <si>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с01.01.24 по 31.12.24</t>
  </si>
  <si>
    <t>Задолженность на 31.12.2024г.</t>
  </si>
  <si>
    <t>Остаток д/ср-в на 31.12.2024г</t>
  </si>
  <si>
    <t>ПЗСД 62700 Газоны, 3405 аренда</t>
  </si>
  <si>
    <t>Ремонт частотного преобразователя главного</t>
  </si>
  <si>
    <t>привода лифта в подъезде № 2</t>
  </si>
  <si>
    <t>66000 Тек рем, 30050 Аренда</t>
  </si>
  <si>
    <t xml:space="preserve">Работы по посадки Ели взамен </t>
  </si>
  <si>
    <t>погибшей на придомовой территории</t>
  </si>
  <si>
    <t>(Итоговая сумма 66105,00 руб)</t>
  </si>
  <si>
    <t>(Итоговая сумма 96050,00 руб)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</si>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</sst>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16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1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3" fillId="0" borderId="0" xfId="0" applyFont="1"/>
    <xf numFmtId="0" fontId="0" fillId="0" borderId="0" xfId="0" applyFill="1"/>
    <xf numFmtId="2" fontId="0" fillId="0" borderId="0" xfId="0" applyNumberFormat="1" applyFill="1"/>
    <xf numFmtId="0" fontId="10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2" fontId="5" fillId="0" borderId="35" xfId="0" applyNumberFormat="1" applyFont="1" applyFill="1" applyBorder="1"/>
    <xf numFmtId="0" fontId="4" fillId="0" borderId="0" xfId="0" applyFont="1" applyFill="1" applyAlignment="1">
      <alignment horizontal="center"/>
    </xf>
    <xf numFmtId="2" fontId="6" fillId="0" borderId="33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2" fontId="6" fillId="0" borderId="60" xfId="0" applyNumberFormat="1" applyFont="1" applyFill="1" applyBorder="1" applyAlignment="1">
      <alignment horizontal="right"/>
    </xf>
    <xf numFmtId="2" fontId="6" fillId="0" borderId="58" xfId="0" applyNumberFormat="1" applyFont="1" applyFill="1" applyBorder="1" applyAlignment="1">
      <alignment horizontal="right"/>
    </xf>
    <xf numFmtId="0" fontId="6" fillId="0" borderId="58" xfId="0" applyFont="1" applyFill="1" applyBorder="1" applyAlignment="1">
      <alignment horizontal="right"/>
    </xf>
    <xf numFmtId="2" fontId="6" fillId="0" borderId="61" xfId="0" applyNumberFormat="1" applyFont="1" applyFill="1" applyBorder="1" applyAlignment="1">
      <alignment horizontal="right"/>
    </xf>
    <xf numFmtId="165" fontId="10" fillId="0" borderId="0" xfId="0" applyNumberFormat="1" applyFont="1" applyFill="1"/>
    <xf numFmtId="165" fontId="0" fillId="0" borderId="0" xfId="0" applyNumberFormat="1" applyFill="1"/>
    <xf numFmtId="2" fontId="6" fillId="0" borderId="54" xfId="0" applyNumberFormat="1" applyFont="1" applyFill="1" applyBorder="1" applyAlignment="1">
      <alignment horizontal="center"/>
    </xf>
    <xf numFmtId="2" fontId="6" fillId="0" borderId="62" xfId="0" applyNumberFormat="1" applyFont="1" applyFill="1" applyBorder="1" applyAlignment="1">
      <alignment horizontal="center"/>
    </xf>
    <xf numFmtId="0" fontId="6" fillId="0" borderId="6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0" fillId="0" borderId="0" xfId="0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0" fillId="0" borderId="5" xfId="0" applyFill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3" fillId="0" borderId="22" xfId="0" applyFont="1" applyFill="1" applyBorder="1" applyAlignment="1">
      <alignment horizontal="center"/>
    </xf>
    <xf numFmtId="0" fontId="4" fillId="0" borderId="21" xfId="0" applyFont="1" applyFill="1" applyBorder="1"/>
    <xf numFmtId="0" fontId="0" fillId="0" borderId="23" xfId="0" applyFill="1" applyBorder="1"/>
    <xf numFmtId="0" fontId="3" fillId="0" borderId="27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5" fillId="0" borderId="30" xfId="0" applyFont="1" applyFill="1" applyBorder="1" applyAlignment="1">
      <alignment horizontal="center"/>
    </xf>
    <xf numFmtId="0" fontId="5" fillId="0" borderId="14" xfId="0" applyFont="1" applyFill="1" applyBorder="1"/>
    <xf numFmtId="2" fontId="5" fillId="0" borderId="31" xfId="0" applyNumberFormat="1" applyFont="1" applyFill="1" applyBorder="1"/>
    <xf numFmtId="0" fontId="3" fillId="0" borderId="31" xfId="0" applyFont="1" applyFill="1" applyBorder="1"/>
    <xf numFmtId="2" fontId="3" fillId="0" borderId="31" xfId="0" applyNumberFormat="1" applyFont="1" applyFill="1" applyBorder="1"/>
    <xf numFmtId="0" fontId="3" fillId="0" borderId="32" xfId="0" applyFont="1" applyFill="1" applyBorder="1"/>
    <xf numFmtId="0" fontId="4" fillId="0" borderId="9" xfId="0" applyFont="1" applyFill="1" applyBorder="1"/>
    <xf numFmtId="0" fontId="4" fillId="0" borderId="51" xfId="0" applyFont="1" applyFill="1" applyBorder="1"/>
    <xf numFmtId="0" fontId="4" fillId="0" borderId="52" xfId="0" applyFont="1" applyFill="1" applyBorder="1" applyAlignment="1">
      <alignment horizontal="center"/>
    </xf>
    <xf numFmtId="0" fontId="4" fillId="0" borderId="56" xfId="0" applyFont="1" applyFill="1" applyBorder="1"/>
    <xf numFmtId="0" fontId="4" fillId="0" borderId="5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35" xfId="0" applyFont="1" applyFill="1" applyBorder="1" applyAlignment="1">
      <alignment horizontal="center"/>
    </xf>
    <xf numFmtId="2" fontId="3" fillId="0" borderId="35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3" fillId="0" borderId="34" xfId="0" applyFont="1" applyFill="1" applyBorder="1"/>
    <xf numFmtId="0" fontId="3" fillId="0" borderId="14" xfId="0" applyFont="1" applyFill="1" applyBorder="1"/>
    <xf numFmtId="2" fontId="3" fillId="0" borderId="36" xfId="0" applyNumberFormat="1" applyFont="1" applyFill="1" applyBorder="1"/>
    <xf numFmtId="0" fontId="4" fillId="0" borderId="33" xfId="0" applyFont="1" applyFill="1" applyBorder="1"/>
    <xf numFmtId="0" fontId="4" fillId="0" borderId="37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7" fillId="0" borderId="20" xfId="0" applyFont="1" applyFill="1" applyBorder="1"/>
    <xf numFmtId="2" fontId="7" fillId="0" borderId="15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35" xfId="0" applyFont="1" applyFill="1" applyBorder="1"/>
    <xf numFmtId="0" fontId="7" fillId="0" borderId="41" xfId="0" applyFont="1" applyFill="1" applyBorder="1"/>
    <xf numFmtId="0" fontId="4" fillId="0" borderId="41" xfId="0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/>
    </xf>
    <xf numFmtId="2" fontId="7" fillId="0" borderId="17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0" fontId="3" fillId="0" borderId="36" xfId="0" applyFont="1" applyFill="1" applyBorder="1"/>
    <xf numFmtId="0" fontId="8" fillId="0" borderId="14" xfId="0" applyFont="1" applyFill="1" applyBorder="1"/>
    <xf numFmtId="0" fontId="5" fillId="0" borderId="35" xfId="0" applyFont="1" applyFill="1" applyBorder="1"/>
    <xf numFmtId="2" fontId="4" fillId="0" borderId="21" xfId="0" applyNumberFormat="1" applyFont="1" applyFill="1" applyBorder="1" applyAlignment="1">
      <alignment horizontal="center"/>
    </xf>
    <xf numFmtId="2" fontId="4" fillId="0" borderId="38" xfId="0" applyNumberFormat="1" applyFont="1" applyFill="1" applyBorder="1" applyAlignment="1">
      <alignment horizontal="center"/>
    </xf>
    <xf numFmtId="0" fontId="3" fillId="0" borderId="59" xfId="0" applyFont="1" applyFill="1" applyBorder="1"/>
    <xf numFmtId="0" fontId="5" fillId="0" borderId="58" xfId="0" applyFont="1" applyFill="1" applyBorder="1"/>
    <xf numFmtId="2" fontId="5" fillId="0" borderId="58" xfId="0" applyNumberFormat="1" applyFont="1" applyFill="1" applyBorder="1"/>
    <xf numFmtId="164" fontId="5" fillId="0" borderId="35" xfId="0" applyNumberFormat="1" applyFont="1" applyFill="1" applyBorder="1"/>
    <xf numFmtId="0" fontId="4" fillId="0" borderId="41" xfId="0" applyFont="1" applyFill="1" applyBorder="1" applyAlignment="1">
      <alignment horizontal="center"/>
    </xf>
    <xf numFmtId="0" fontId="6" fillId="0" borderId="58" xfId="0" applyFont="1" applyFill="1" applyBorder="1"/>
    <xf numFmtId="2" fontId="7" fillId="0" borderId="5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2" fontId="7" fillId="0" borderId="33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61" xfId="0" applyFont="1" applyFill="1" applyBorder="1"/>
    <xf numFmtId="0" fontId="6" fillId="0" borderId="60" xfId="0" applyFont="1" applyFill="1" applyBorder="1"/>
    <xf numFmtId="0" fontId="6" fillId="0" borderId="55" xfId="0" applyFont="1" applyFill="1" applyBorder="1"/>
    <xf numFmtId="0" fontId="6" fillId="0" borderId="6" xfId="0" applyFont="1" applyFill="1" applyBorder="1"/>
    <xf numFmtId="0" fontId="7" fillId="0" borderId="37" xfId="0" applyFont="1" applyFill="1" applyBorder="1"/>
    <xf numFmtId="0" fontId="4" fillId="0" borderId="37" xfId="0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left"/>
    </xf>
    <xf numFmtId="0" fontId="3" fillId="0" borderId="42" xfId="0" applyFont="1" applyFill="1" applyBorder="1"/>
    <xf numFmtId="0" fontId="3" fillId="0" borderId="43" xfId="0" applyFont="1" applyFill="1" applyBorder="1"/>
    <xf numFmtId="2" fontId="3" fillId="0" borderId="43" xfId="0" applyNumberFormat="1" applyFont="1" applyFill="1" applyBorder="1"/>
    <xf numFmtId="2" fontId="3" fillId="0" borderId="44" xfId="0" applyNumberFormat="1" applyFont="1" applyFill="1" applyBorder="1"/>
    <xf numFmtId="2" fontId="3" fillId="0" borderId="0" xfId="0" applyNumberFormat="1" applyFont="1" applyFill="1"/>
    <xf numFmtId="0" fontId="6" fillId="0" borderId="41" xfId="0" applyFont="1" applyFill="1" applyBorder="1"/>
    <xf numFmtId="2" fontId="4" fillId="0" borderId="15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2" fontId="4" fillId="0" borderId="39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6" fillId="0" borderId="37" xfId="0" applyFont="1" applyFill="1" applyBorder="1"/>
    <xf numFmtId="0" fontId="4" fillId="0" borderId="20" xfId="0" applyFont="1" applyFill="1" applyBorder="1" applyAlignment="1">
      <alignment horizontal="left"/>
    </xf>
    <xf numFmtId="0" fontId="4" fillId="0" borderId="41" xfId="0" applyFont="1" applyFill="1" applyBorder="1"/>
    <xf numFmtId="2" fontId="7" fillId="0" borderId="45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2" fontId="7" fillId="0" borderId="29" xfId="0" applyNumberFormat="1" applyFont="1" applyFill="1" applyBorder="1" applyAlignment="1">
      <alignment horizontal="center"/>
    </xf>
    <xf numFmtId="2" fontId="4" fillId="0" borderId="47" xfId="0" applyNumberFormat="1" applyFont="1" applyFill="1" applyBorder="1" applyAlignment="1">
      <alignment horizontal="center"/>
    </xf>
    <xf numFmtId="0" fontId="9" fillId="0" borderId="41" xfId="0" applyFont="1" applyFill="1" applyBorder="1"/>
    <xf numFmtId="0" fontId="9" fillId="0" borderId="37" xfId="0" applyFont="1" applyFill="1" applyBorder="1"/>
    <xf numFmtId="0" fontId="7" fillId="0" borderId="47" xfId="0" applyFont="1" applyFill="1" applyBorder="1" applyAlignment="1">
      <alignment horizontal="center"/>
    </xf>
    <xf numFmtId="0" fontId="9" fillId="0" borderId="20" xfId="0" applyFont="1" applyFill="1" applyBorder="1"/>
    <xf numFmtId="2" fontId="7" fillId="0" borderId="46" xfId="0" applyNumberFormat="1" applyFont="1" applyFill="1" applyBorder="1" applyAlignment="1">
      <alignment horizontal="center"/>
    </xf>
    <xf numFmtId="2" fontId="7" fillId="0" borderId="55" xfId="0" applyNumberFormat="1" applyFont="1" applyFill="1" applyBorder="1" applyAlignment="1">
      <alignment horizontal="center"/>
    </xf>
    <xf numFmtId="2" fontId="6" fillId="0" borderId="15" xfId="0" applyNumberFormat="1" applyFont="1" applyFill="1" applyBorder="1" applyAlignment="1">
      <alignment horizontal="center"/>
    </xf>
    <xf numFmtId="2" fontId="6" fillId="0" borderId="45" xfId="0" applyNumberFormat="1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/>
    </xf>
    <xf numFmtId="2" fontId="6" fillId="0" borderId="18" xfId="0" applyNumberFormat="1" applyFont="1" applyFill="1" applyBorder="1" applyAlignment="1">
      <alignment horizontal="center"/>
    </xf>
    <xf numFmtId="0" fontId="6" fillId="0" borderId="20" xfId="0" applyFont="1" applyFill="1" applyBorder="1"/>
    <xf numFmtId="2" fontId="6" fillId="0" borderId="28" xfId="0" applyNumberFormat="1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2" fontId="6" fillId="0" borderId="29" xfId="0" applyNumberFormat="1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2" fontId="6" fillId="0" borderId="40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7" fillId="0" borderId="9" xfId="0" applyFont="1" applyFill="1" applyBorder="1"/>
    <xf numFmtId="0" fontId="4" fillId="0" borderId="4" xfId="0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2" fontId="7" fillId="0" borderId="54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6" fillId="0" borderId="9" xfId="0" applyFont="1" applyFill="1" applyBorder="1"/>
    <xf numFmtId="2" fontId="6" fillId="0" borderId="10" xfId="0" applyNumberFormat="1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2" xfId="0" applyFont="1" applyFill="1" applyBorder="1"/>
    <xf numFmtId="0" fontId="4" fillId="0" borderId="27" xfId="0" applyFont="1" applyFill="1" applyBorder="1" applyAlignment="1">
      <alignment horizontal="center"/>
    </xf>
    <xf numFmtId="2" fontId="6" fillId="0" borderId="48" xfId="0" applyNumberFormat="1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2" fontId="6" fillId="0" borderId="23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2" fontId="7" fillId="0" borderId="5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55" xfId="0" applyFont="1" applyFill="1" applyBorder="1"/>
    <xf numFmtId="0" fontId="7" fillId="0" borderId="46" xfId="0" applyFont="1" applyFill="1" applyBorder="1"/>
    <xf numFmtId="0" fontId="7" fillId="0" borderId="10" xfId="0" applyFont="1" applyFill="1" applyBorder="1"/>
    <xf numFmtId="0" fontId="4" fillId="0" borderId="53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/>
    <xf numFmtId="0" fontId="7" fillId="0" borderId="4" xfId="0" applyFont="1" applyFill="1" applyBorder="1"/>
    <xf numFmtId="0" fontId="4" fillId="0" borderId="19" xfId="0" applyFont="1" applyFill="1" applyBorder="1"/>
    <xf numFmtId="0" fontId="7" fillId="0" borderId="5" xfId="0" applyFont="1" applyFill="1" applyBorder="1"/>
    <xf numFmtId="0" fontId="7" fillId="0" borderId="19" xfId="0" applyFont="1" applyFill="1" applyBorder="1"/>
    <xf numFmtId="0" fontId="4" fillId="0" borderId="27" xfId="0" applyFont="1" applyFill="1" applyBorder="1"/>
    <xf numFmtId="0" fontId="7" fillId="0" borderId="48" xfId="0" applyFont="1" applyFill="1" applyBorder="1"/>
    <xf numFmtId="0" fontId="4" fillId="0" borderId="49" xfId="0" applyFont="1" applyFill="1" applyBorder="1" applyAlignment="1">
      <alignment horizontal="center"/>
    </xf>
    <xf numFmtId="0" fontId="7" fillId="0" borderId="57" xfId="0" applyFont="1" applyFill="1" applyBorder="1"/>
    <xf numFmtId="0" fontId="7" fillId="0" borderId="23" xfId="0" applyFont="1" applyFill="1" applyBorder="1"/>
    <xf numFmtId="0" fontId="7" fillId="0" borderId="27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164" fontId="0" fillId="0" borderId="0" xfId="0" applyNumberFormat="1" applyFill="1"/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2" fontId="14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2" fontId="15" fillId="0" borderId="0" xfId="0" applyNumberFormat="1" applyFont="1" applyFill="1" applyAlignment="1">
      <alignment horizontal="left"/>
    </xf>
    <xf numFmtId="2" fontId="13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2" fontId="12" fillId="0" borderId="0" xfId="0" applyNumberFormat="1" applyFont="1" applyFill="1"/>
    <xf numFmtId="164" fontId="11" fillId="0" borderId="0" xfId="0" applyNumberFormat="1" applyFont="1" applyFill="1"/>
    <xf numFmtId="2" fontId="11" fillId="0" borderId="0" xfId="0" applyNumberFormat="1" applyFont="1" applyFill="1"/>
    <xf numFmtId="165" fontId="11" fillId="0" borderId="0" xfId="0" applyNumberFormat="1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3" fillId="0" borderId="0" xfId="0" applyFont="1" applyFill="1" applyBorder="1" applyAlignment="1">
      <alignment horizontal="center"/>
    </xf>
    <xf numFmtId="2" fontId="11" fillId="0" borderId="0" xfId="0" applyNumberFormat="1" applyFont="1" applyFill="1" applyBorder="1"/>
    <xf numFmtId="2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50"/>
  <sheetViews>
    <sheetView tabSelected="1" topLeftCell="B40" workbookViewId="0">
      <selection activeCell="AC44" sqref="AC44"/>
    </sheetView>
  </sheetViews>
  <sheetFormatPr defaultColWidth="11.5703125" defaultRowHeight="15" x14ac:dyDescent="0.25"/>
  <cols>
    <col min="1" max="1" width="25.140625" style="2" customWidth="1"/>
    <col min="2" max="2" width="42.85546875" style="2" customWidth="1"/>
    <col min="3" max="3" width="11.85546875" style="2" customWidth="1"/>
    <col min="4" max="4" width="11.28515625" style="2" customWidth="1"/>
    <col min="5" max="5" width="14.28515625" style="2" customWidth="1"/>
    <col min="6" max="6" width="12.140625" style="2" customWidth="1"/>
    <col min="7" max="7" width="13.28515625" style="2" customWidth="1"/>
    <col min="8" max="8" width="11.42578125" style="2" customWidth="1"/>
    <col min="9" max="9" width="11.42578125" style="233" customWidth="1"/>
    <col min="10" max="10" width="11.42578125" style="2" customWidth="1"/>
    <col min="11" max="11" width="12.7109375" style="2" customWidth="1"/>
    <col min="12" max="12" width="4.42578125" style="2" customWidth="1"/>
    <col min="13" max="13" width="45.28515625" style="2" customWidth="1"/>
    <col min="14" max="14" width="14" style="2" customWidth="1"/>
    <col min="15" max="15" width="13.28515625" style="2" customWidth="1"/>
    <col min="16" max="20" width="10.5703125" style="2" customWidth="1"/>
    <col min="21" max="21" width="12.42578125" style="2" customWidth="1"/>
    <col min="22" max="23" width="10.5703125" style="2" customWidth="1"/>
    <col min="24" max="24" width="9.140625" style="2" customWidth="1"/>
    <col min="25" max="25" width="11.42578125" style="2" customWidth="1"/>
    <col min="26" max="26" width="10.5703125" style="2" customWidth="1"/>
    <col min="27" max="27" width="11.85546875" style="2" bestFit="1" customWidth="1"/>
    <col min="28" max="28" width="10" style="2" customWidth="1"/>
    <col min="29" max="29" width="11.42578125" style="2" customWidth="1"/>
    <col min="30" max="252" width="11.5703125" style="2"/>
    <col min="253" max="253" width="23.140625" style="2" customWidth="1"/>
    <col min="254" max="254" width="42.85546875" style="2" customWidth="1"/>
    <col min="255" max="255" width="11.5703125" style="2"/>
    <col min="256" max="256" width="11.28515625" style="2" customWidth="1"/>
    <col min="257" max="257" width="12.85546875" style="2" customWidth="1"/>
    <col min="258" max="258" width="12.140625" style="2" customWidth="1"/>
    <col min="259" max="259" width="11.7109375" style="2" customWidth="1"/>
    <col min="260" max="260" width="11.42578125" style="2" customWidth="1"/>
    <col min="261" max="261" width="12.7109375" style="2" customWidth="1"/>
    <col min="262" max="262" width="4.140625" style="2" customWidth="1"/>
    <col min="263" max="263" width="45.28515625" style="2" customWidth="1"/>
    <col min="264" max="264" width="14.85546875" style="2" customWidth="1"/>
    <col min="265" max="265" width="12.28515625" style="2" customWidth="1"/>
    <col min="266" max="267" width="11.140625" style="2" customWidth="1"/>
    <col min="268" max="268" width="12.42578125" style="2" customWidth="1"/>
    <col min="269" max="269" width="11.42578125" style="2" customWidth="1"/>
    <col min="270" max="270" width="13.5703125" style="2" customWidth="1"/>
    <col min="271" max="508" width="11.5703125" style="2"/>
    <col min="509" max="509" width="23.140625" style="2" customWidth="1"/>
    <col min="510" max="510" width="42.85546875" style="2" customWidth="1"/>
    <col min="511" max="511" width="11.5703125" style="2"/>
    <col min="512" max="512" width="11.28515625" style="2" customWidth="1"/>
    <col min="513" max="513" width="12.85546875" style="2" customWidth="1"/>
    <col min="514" max="514" width="12.140625" style="2" customWidth="1"/>
    <col min="515" max="515" width="11.7109375" style="2" customWidth="1"/>
    <col min="516" max="516" width="11.42578125" style="2" customWidth="1"/>
    <col min="517" max="517" width="12.7109375" style="2" customWidth="1"/>
    <col min="518" max="518" width="4.140625" style="2" customWidth="1"/>
    <col min="519" max="519" width="45.28515625" style="2" customWidth="1"/>
    <col min="520" max="520" width="14.85546875" style="2" customWidth="1"/>
    <col min="521" max="521" width="12.28515625" style="2" customWidth="1"/>
    <col min="522" max="523" width="11.140625" style="2" customWidth="1"/>
    <col min="524" max="524" width="12.42578125" style="2" customWidth="1"/>
    <col min="525" max="525" width="11.42578125" style="2" customWidth="1"/>
    <col min="526" max="526" width="13.5703125" style="2" customWidth="1"/>
    <col min="527" max="764" width="11.5703125" style="2"/>
    <col min="765" max="765" width="23.140625" style="2" customWidth="1"/>
    <col min="766" max="766" width="42.85546875" style="2" customWidth="1"/>
    <col min="767" max="767" width="11.5703125" style="2"/>
    <col min="768" max="768" width="11.28515625" style="2" customWidth="1"/>
    <col min="769" max="769" width="12.85546875" style="2" customWidth="1"/>
    <col min="770" max="770" width="12.140625" style="2" customWidth="1"/>
    <col min="771" max="771" width="11.7109375" style="2" customWidth="1"/>
    <col min="772" max="772" width="11.42578125" style="2" customWidth="1"/>
    <col min="773" max="773" width="12.7109375" style="2" customWidth="1"/>
    <col min="774" max="774" width="4.140625" style="2" customWidth="1"/>
    <col min="775" max="775" width="45.28515625" style="2" customWidth="1"/>
    <col min="776" max="776" width="14.85546875" style="2" customWidth="1"/>
    <col min="777" max="777" width="12.28515625" style="2" customWidth="1"/>
    <col min="778" max="779" width="11.140625" style="2" customWidth="1"/>
    <col min="780" max="780" width="12.42578125" style="2" customWidth="1"/>
    <col min="781" max="781" width="11.42578125" style="2" customWidth="1"/>
    <col min="782" max="782" width="13.5703125" style="2" customWidth="1"/>
    <col min="783" max="1020" width="11.5703125" style="2"/>
    <col min="1021" max="1021" width="23.140625" style="2" customWidth="1"/>
    <col min="1022" max="1022" width="42.85546875" style="2" customWidth="1"/>
    <col min="1023" max="1023" width="11.5703125" style="2"/>
    <col min="1024" max="1024" width="11.28515625" style="2" customWidth="1"/>
    <col min="1025" max="1025" width="12.85546875" style="2" customWidth="1"/>
    <col min="1026" max="1026" width="12.140625" style="2" customWidth="1"/>
    <col min="1027" max="1027" width="11.7109375" style="2" customWidth="1"/>
    <col min="1028" max="1028" width="11.42578125" style="2" customWidth="1"/>
    <col min="1029" max="1029" width="12.7109375" style="2" customWidth="1"/>
    <col min="1030" max="1030" width="4.140625" style="2" customWidth="1"/>
    <col min="1031" max="1031" width="45.28515625" style="2" customWidth="1"/>
    <col min="1032" max="1032" width="14.85546875" style="2" customWidth="1"/>
    <col min="1033" max="1033" width="12.28515625" style="2" customWidth="1"/>
    <col min="1034" max="1035" width="11.140625" style="2" customWidth="1"/>
    <col min="1036" max="1036" width="12.42578125" style="2" customWidth="1"/>
    <col min="1037" max="1037" width="11.42578125" style="2" customWidth="1"/>
    <col min="1038" max="1038" width="13.5703125" style="2" customWidth="1"/>
    <col min="1039" max="1276" width="11.5703125" style="2"/>
    <col min="1277" max="1277" width="23.140625" style="2" customWidth="1"/>
    <col min="1278" max="1278" width="42.85546875" style="2" customWidth="1"/>
    <col min="1279" max="1279" width="11.5703125" style="2"/>
    <col min="1280" max="1280" width="11.28515625" style="2" customWidth="1"/>
    <col min="1281" max="1281" width="12.85546875" style="2" customWidth="1"/>
    <col min="1282" max="1282" width="12.140625" style="2" customWidth="1"/>
    <col min="1283" max="1283" width="11.7109375" style="2" customWidth="1"/>
    <col min="1284" max="1284" width="11.42578125" style="2" customWidth="1"/>
    <col min="1285" max="1285" width="12.7109375" style="2" customWidth="1"/>
    <col min="1286" max="1286" width="4.140625" style="2" customWidth="1"/>
    <col min="1287" max="1287" width="45.28515625" style="2" customWidth="1"/>
    <col min="1288" max="1288" width="14.85546875" style="2" customWidth="1"/>
    <col min="1289" max="1289" width="12.28515625" style="2" customWidth="1"/>
    <col min="1290" max="1291" width="11.140625" style="2" customWidth="1"/>
    <col min="1292" max="1292" width="12.42578125" style="2" customWidth="1"/>
    <col min="1293" max="1293" width="11.42578125" style="2" customWidth="1"/>
    <col min="1294" max="1294" width="13.5703125" style="2" customWidth="1"/>
    <col min="1295" max="1532" width="11.5703125" style="2"/>
    <col min="1533" max="1533" width="23.140625" style="2" customWidth="1"/>
    <col min="1534" max="1534" width="42.85546875" style="2" customWidth="1"/>
    <col min="1535" max="1535" width="11.5703125" style="2"/>
    <col min="1536" max="1536" width="11.28515625" style="2" customWidth="1"/>
    <col min="1537" max="1537" width="12.85546875" style="2" customWidth="1"/>
    <col min="1538" max="1538" width="12.140625" style="2" customWidth="1"/>
    <col min="1539" max="1539" width="11.7109375" style="2" customWidth="1"/>
    <col min="1540" max="1540" width="11.42578125" style="2" customWidth="1"/>
    <col min="1541" max="1541" width="12.7109375" style="2" customWidth="1"/>
    <col min="1542" max="1542" width="4.140625" style="2" customWidth="1"/>
    <col min="1543" max="1543" width="45.28515625" style="2" customWidth="1"/>
    <col min="1544" max="1544" width="14.85546875" style="2" customWidth="1"/>
    <col min="1545" max="1545" width="12.28515625" style="2" customWidth="1"/>
    <col min="1546" max="1547" width="11.140625" style="2" customWidth="1"/>
    <col min="1548" max="1548" width="12.42578125" style="2" customWidth="1"/>
    <col min="1549" max="1549" width="11.42578125" style="2" customWidth="1"/>
    <col min="1550" max="1550" width="13.5703125" style="2" customWidth="1"/>
    <col min="1551" max="1788" width="11.5703125" style="2"/>
    <col min="1789" max="1789" width="23.140625" style="2" customWidth="1"/>
    <col min="1790" max="1790" width="42.85546875" style="2" customWidth="1"/>
    <col min="1791" max="1791" width="11.5703125" style="2"/>
    <col min="1792" max="1792" width="11.28515625" style="2" customWidth="1"/>
    <col min="1793" max="1793" width="12.85546875" style="2" customWidth="1"/>
    <col min="1794" max="1794" width="12.140625" style="2" customWidth="1"/>
    <col min="1795" max="1795" width="11.7109375" style="2" customWidth="1"/>
    <col min="1796" max="1796" width="11.42578125" style="2" customWidth="1"/>
    <col min="1797" max="1797" width="12.7109375" style="2" customWidth="1"/>
    <col min="1798" max="1798" width="4.140625" style="2" customWidth="1"/>
    <col min="1799" max="1799" width="45.28515625" style="2" customWidth="1"/>
    <col min="1800" max="1800" width="14.85546875" style="2" customWidth="1"/>
    <col min="1801" max="1801" width="12.28515625" style="2" customWidth="1"/>
    <col min="1802" max="1803" width="11.140625" style="2" customWidth="1"/>
    <col min="1804" max="1804" width="12.42578125" style="2" customWidth="1"/>
    <col min="1805" max="1805" width="11.42578125" style="2" customWidth="1"/>
    <col min="1806" max="1806" width="13.5703125" style="2" customWidth="1"/>
    <col min="1807" max="2044" width="11.5703125" style="2"/>
    <col min="2045" max="2045" width="23.140625" style="2" customWidth="1"/>
    <col min="2046" max="2046" width="42.85546875" style="2" customWidth="1"/>
    <col min="2047" max="2047" width="11.5703125" style="2"/>
    <col min="2048" max="2048" width="11.28515625" style="2" customWidth="1"/>
    <col min="2049" max="2049" width="12.85546875" style="2" customWidth="1"/>
    <col min="2050" max="2050" width="12.140625" style="2" customWidth="1"/>
    <col min="2051" max="2051" width="11.7109375" style="2" customWidth="1"/>
    <col min="2052" max="2052" width="11.42578125" style="2" customWidth="1"/>
    <col min="2053" max="2053" width="12.7109375" style="2" customWidth="1"/>
    <col min="2054" max="2054" width="4.140625" style="2" customWidth="1"/>
    <col min="2055" max="2055" width="45.28515625" style="2" customWidth="1"/>
    <col min="2056" max="2056" width="14.85546875" style="2" customWidth="1"/>
    <col min="2057" max="2057" width="12.28515625" style="2" customWidth="1"/>
    <col min="2058" max="2059" width="11.140625" style="2" customWidth="1"/>
    <col min="2060" max="2060" width="12.42578125" style="2" customWidth="1"/>
    <col min="2061" max="2061" width="11.42578125" style="2" customWidth="1"/>
    <col min="2062" max="2062" width="13.5703125" style="2" customWidth="1"/>
    <col min="2063" max="2300" width="11.5703125" style="2"/>
    <col min="2301" max="2301" width="23.140625" style="2" customWidth="1"/>
    <col min="2302" max="2302" width="42.85546875" style="2" customWidth="1"/>
    <col min="2303" max="2303" width="11.5703125" style="2"/>
    <col min="2304" max="2304" width="11.28515625" style="2" customWidth="1"/>
    <col min="2305" max="2305" width="12.85546875" style="2" customWidth="1"/>
    <col min="2306" max="2306" width="12.140625" style="2" customWidth="1"/>
    <col min="2307" max="2307" width="11.7109375" style="2" customWidth="1"/>
    <col min="2308" max="2308" width="11.42578125" style="2" customWidth="1"/>
    <col min="2309" max="2309" width="12.7109375" style="2" customWidth="1"/>
    <col min="2310" max="2310" width="4.140625" style="2" customWidth="1"/>
    <col min="2311" max="2311" width="45.28515625" style="2" customWidth="1"/>
    <col min="2312" max="2312" width="14.85546875" style="2" customWidth="1"/>
    <col min="2313" max="2313" width="12.28515625" style="2" customWidth="1"/>
    <col min="2314" max="2315" width="11.140625" style="2" customWidth="1"/>
    <col min="2316" max="2316" width="12.42578125" style="2" customWidth="1"/>
    <col min="2317" max="2317" width="11.42578125" style="2" customWidth="1"/>
    <col min="2318" max="2318" width="13.5703125" style="2" customWidth="1"/>
    <col min="2319" max="2556" width="11.5703125" style="2"/>
    <col min="2557" max="2557" width="23.140625" style="2" customWidth="1"/>
    <col min="2558" max="2558" width="42.85546875" style="2" customWidth="1"/>
    <col min="2559" max="2559" width="11.5703125" style="2"/>
    <col min="2560" max="2560" width="11.28515625" style="2" customWidth="1"/>
    <col min="2561" max="2561" width="12.85546875" style="2" customWidth="1"/>
    <col min="2562" max="2562" width="12.140625" style="2" customWidth="1"/>
    <col min="2563" max="2563" width="11.7109375" style="2" customWidth="1"/>
    <col min="2564" max="2564" width="11.42578125" style="2" customWidth="1"/>
    <col min="2565" max="2565" width="12.7109375" style="2" customWidth="1"/>
    <col min="2566" max="2566" width="4.140625" style="2" customWidth="1"/>
    <col min="2567" max="2567" width="45.28515625" style="2" customWidth="1"/>
    <col min="2568" max="2568" width="14.85546875" style="2" customWidth="1"/>
    <col min="2569" max="2569" width="12.28515625" style="2" customWidth="1"/>
    <col min="2570" max="2571" width="11.140625" style="2" customWidth="1"/>
    <col min="2572" max="2572" width="12.42578125" style="2" customWidth="1"/>
    <col min="2573" max="2573" width="11.42578125" style="2" customWidth="1"/>
    <col min="2574" max="2574" width="13.5703125" style="2" customWidth="1"/>
    <col min="2575" max="2812" width="11.5703125" style="2"/>
    <col min="2813" max="2813" width="23.140625" style="2" customWidth="1"/>
    <col min="2814" max="2814" width="42.85546875" style="2" customWidth="1"/>
    <col min="2815" max="2815" width="11.5703125" style="2"/>
    <col min="2816" max="2816" width="11.28515625" style="2" customWidth="1"/>
    <col min="2817" max="2817" width="12.85546875" style="2" customWidth="1"/>
    <col min="2818" max="2818" width="12.140625" style="2" customWidth="1"/>
    <col min="2819" max="2819" width="11.7109375" style="2" customWidth="1"/>
    <col min="2820" max="2820" width="11.42578125" style="2" customWidth="1"/>
    <col min="2821" max="2821" width="12.7109375" style="2" customWidth="1"/>
    <col min="2822" max="2822" width="4.140625" style="2" customWidth="1"/>
    <col min="2823" max="2823" width="45.28515625" style="2" customWidth="1"/>
    <col min="2824" max="2824" width="14.85546875" style="2" customWidth="1"/>
    <col min="2825" max="2825" width="12.28515625" style="2" customWidth="1"/>
    <col min="2826" max="2827" width="11.140625" style="2" customWidth="1"/>
    <col min="2828" max="2828" width="12.42578125" style="2" customWidth="1"/>
    <col min="2829" max="2829" width="11.42578125" style="2" customWidth="1"/>
    <col min="2830" max="2830" width="13.5703125" style="2" customWidth="1"/>
    <col min="2831" max="3068" width="11.5703125" style="2"/>
    <col min="3069" max="3069" width="23.140625" style="2" customWidth="1"/>
    <col min="3070" max="3070" width="42.85546875" style="2" customWidth="1"/>
    <col min="3071" max="3071" width="11.5703125" style="2"/>
    <col min="3072" max="3072" width="11.28515625" style="2" customWidth="1"/>
    <col min="3073" max="3073" width="12.85546875" style="2" customWidth="1"/>
    <col min="3074" max="3074" width="12.140625" style="2" customWidth="1"/>
    <col min="3075" max="3075" width="11.7109375" style="2" customWidth="1"/>
    <col min="3076" max="3076" width="11.42578125" style="2" customWidth="1"/>
    <col min="3077" max="3077" width="12.7109375" style="2" customWidth="1"/>
    <col min="3078" max="3078" width="4.140625" style="2" customWidth="1"/>
    <col min="3079" max="3079" width="45.28515625" style="2" customWidth="1"/>
    <col min="3080" max="3080" width="14.85546875" style="2" customWidth="1"/>
    <col min="3081" max="3081" width="12.28515625" style="2" customWidth="1"/>
    <col min="3082" max="3083" width="11.140625" style="2" customWidth="1"/>
    <col min="3084" max="3084" width="12.42578125" style="2" customWidth="1"/>
    <col min="3085" max="3085" width="11.42578125" style="2" customWidth="1"/>
    <col min="3086" max="3086" width="13.5703125" style="2" customWidth="1"/>
    <col min="3087" max="3324" width="11.5703125" style="2"/>
    <col min="3325" max="3325" width="23.140625" style="2" customWidth="1"/>
    <col min="3326" max="3326" width="42.85546875" style="2" customWidth="1"/>
    <col min="3327" max="3327" width="11.5703125" style="2"/>
    <col min="3328" max="3328" width="11.28515625" style="2" customWidth="1"/>
    <col min="3329" max="3329" width="12.85546875" style="2" customWidth="1"/>
    <col min="3330" max="3330" width="12.140625" style="2" customWidth="1"/>
    <col min="3331" max="3331" width="11.7109375" style="2" customWidth="1"/>
    <col min="3332" max="3332" width="11.42578125" style="2" customWidth="1"/>
    <col min="3333" max="3333" width="12.7109375" style="2" customWidth="1"/>
    <col min="3334" max="3334" width="4.140625" style="2" customWidth="1"/>
    <col min="3335" max="3335" width="45.28515625" style="2" customWidth="1"/>
    <col min="3336" max="3336" width="14.85546875" style="2" customWidth="1"/>
    <col min="3337" max="3337" width="12.28515625" style="2" customWidth="1"/>
    <col min="3338" max="3339" width="11.140625" style="2" customWidth="1"/>
    <col min="3340" max="3340" width="12.42578125" style="2" customWidth="1"/>
    <col min="3341" max="3341" width="11.42578125" style="2" customWidth="1"/>
    <col min="3342" max="3342" width="13.5703125" style="2" customWidth="1"/>
    <col min="3343" max="3580" width="11.5703125" style="2"/>
    <col min="3581" max="3581" width="23.140625" style="2" customWidth="1"/>
    <col min="3582" max="3582" width="42.85546875" style="2" customWidth="1"/>
    <col min="3583" max="3583" width="11.5703125" style="2"/>
    <col min="3584" max="3584" width="11.28515625" style="2" customWidth="1"/>
    <col min="3585" max="3585" width="12.85546875" style="2" customWidth="1"/>
    <col min="3586" max="3586" width="12.140625" style="2" customWidth="1"/>
    <col min="3587" max="3587" width="11.7109375" style="2" customWidth="1"/>
    <col min="3588" max="3588" width="11.42578125" style="2" customWidth="1"/>
    <col min="3589" max="3589" width="12.7109375" style="2" customWidth="1"/>
    <col min="3590" max="3590" width="4.140625" style="2" customWidth="1"/>
    <col min="3591" max="3591" width="45.28515625" style="2" customWidth="1"/>
    <col min="3592" max="3592" width="14.85546875" style="2" customWidth="1"/>
    <col min="3593" max="3593" width="12.28515625" style="2" customWidth="1"/>
    <col min="3594" max="3595" width="11.140625" style="2" customWidth="1"/>
    <col min="3596" max="3596" width="12.42578125" style="2" customWidth="1"/>
    <col min="3597" max="3597" width="11.42578125" style="2" customWidth="1"/>
    <col min="3598" max="3598" width="13.5703125" style="2" customWidth="1"/>
    <col min="3599" max="3836" width="11.5703125" style="2"/>
    <col min="3837" max="3837" width="23.140625" style="2" customWidth="1"/>
    <col min="3838" max="3838" width="42.85546875" style="2" customWidth="1"/>
    <col min="3839" max="3839" width="11.5703125" style="2"/>
    <col min="3840" max="3840" width="11.28515625" style="2" customWidth="1"/>
    <col min="3841" max="3841" width="12.85546875" style="2" customWidth="1"/>
    <col min="3842" max="3842" width="12.140625" style="2" customWidth="1"/>
    <col min="3843" max="3843" width="11.7109375" style="2" customWidth="1"/>
    <col min="3844" max="3844" width="11.42578125" style="2" customWidth="1"/>
    <col min="3845" max="3845" width="12.7109375" style="2" customWidth="1"/>
    <col min="3846" max="3846" width="4.140625" style="2" customWidth="1"/>
    <col min="3847" max="3847" width="45.28515625" style="2" customWidth="1"/>
    <col min="3848" max="3848" width="14.85546875" style="2" customWidth="1"/>
    <col min="3849" max="3849" width="12.28515625" style="2" customWidth="1"/>
    <col min="3850" max="3851" width="11.140625" style="2" customWidth="1"/>
    <col min="3852" max="3852" width="12.42578125" style="2" customWidth="1"/>
    <col min="3853" max="3853" width="11.42578125" style="2" customWidth="1"/>
    <col min="3854" max="3854" width="13.5703125" style="2" customWidth="1"/>
    <col min="3855" max="4092" width="11.5703125" style="2"/>
    <col min="4093" max="4093" width="23.140625" style="2" customWidth="1"/>
    <col min="4094" max="4094" width="42.85546875" style="2" customWidth="1"/>
    <col min="4095" max="4095" width="11.5703125" style="2"/>
    <col min="4096" max="4096" width="11.28515625" style="2" customWidth="1"/>
    <col min="4097" max="4097" width="12.85546875" style="2" customWidth="1"/>
    <col min="4098" max="4098" width="12.140625" style="2" customWidth="1"/>
    <col min="4099" max="4099" width="11.7109375" style="2" customWidth="1"/>
    <col min="4100" max="4100" width="11.42578125" style="2" customWidth="1"/>
    <col min="4101" max="4101" width="12.7109375" style="2" customWidth="1"/>
    <col min="4102" max="4102" width="4.140625" style="2" customWidth="1"/>
    <col min="4103" max="4103" width="45.28515625" style="2" customWidth="1"/>
    <col min="4104" max="4104" width="14.85546875" style="2" customWidth="1"/>
    <col min="4105" max="4105" width="12.28515625" style="2" customWidth="1"/>
    <col min="4106" max="4107" width="11.140625" style="2" customWidth="1"/>
    <col min="4108" max="4108" width="12.42578125" style="2" customWidth="1"/>
    <col min="4109" max="4109" width="11.42578125" style="2" customWidth="1"/>
    <col min="4110" max="4110" width="13.5703125" style="2" customWidth="1"/>
    <col min="4111" max="4348" width="11.5703125" style="2"/>
    <col min="4349" max="4349" width="23.140625" style="2" customWidth="1"/>
    <col min="4350" max="4350" width="42.85546875" style="2" customWidth="1"/>
    <col min="4351" max="4351" width="11.5703125" style="2"/>
    <col min="4352" max="4352" width="11.28515625" style="2" customWidth="1"/>
    <col min="4353" max="4353" width="12.85546875" style="2" customWidth="1"/>
    <col min="4354" max="4354" width="12.140625" style="2" customWidth="1"/>
    <col min="4355" max="4355" width="11.7109375" style="2" customWidth="1"/>
    <col min="4356" max="4356" width="11.42578125" style="2" customWidth="1"/>
    <col min="4357" max="4357" width="12.7109375" style="2" customWidth="1"/>
    <col min="4358" max="4358" width="4.140625" style="2" customWidth="1"/>
    <col min="4359" max="4359" width="45.28515625" style="2" customWidth="1"/>
    <col min="4360" max="4360" width="14.85546875" style="2" customWidth="1"/>
    <col min="4361" max="4361" width="12.28515625" style="2" customWidth="1"/>
    <col min="4362" max="4363" width="11.140625" style="2" customWidth="1"/>
    <col min="4364" max="4364" width="12.42578125" style="2" customWidth="1"/>
    <col min="4365" max="4365" width="11.42578125" style="2" customWidth="1"/>
    <col min="4366" max="4366" width="13.5703125" style="2" customWidth="1"/>
    <col min="4367" max="4604" width="11.5703125" style="2"/>
    <col min="4605" max="4605" width="23.140625" style="2" customWidth="1"/>
    <col min="4606" max="4606" width="42.85546875" style="2" customWidth="1"/>
    <col min="4607" max="4607" width="11.5703125" style="2"/>
    <col min="4608" max="4608" width="11.28515625" style="2" customWidth="1"/>
    <col min="4609" max="4609" width="12.85546875" style="2" customWidth="1"/>
    <col min="4610" max="4610" width="12.140625" style="2" customWidth="1"/>
    <col min="4611" max="4611" width="11.7109375" style="2" customWidth="1"/>
    <col min="4612" max="4612" width="11.42578125" style="2" customWidth="1"/>
    <col min="4613" max="4613" width="12.7109375" style="2" customWidth="1"/>
    <col min="4614" max="4614" width="4.140625" style="2" customWidth="1"/>
    <col min="4615" max="4615" width="45.28515625" style="2" customWidth="1"/>
    <col min="4616" max="4616" width="14.85546875" style="2" customWidth="1"/>
    <col min="4617" max="4617" width="12.28515625" style="2" customWidth="1"/>
    <col min="4618" max="4619" width="11.140625" style="2" customWidth="1"/>
    <col min="4620" max="4620" width="12.42578125" style="2" customWidth="1"/>
    <col min="4621" max="4621" width="11.42578125" style="2" customWidth="1"/>
    <col min="4622" max="4622" width="13.5703125" style="2" customWidth="1"/>
    <col min="4623" max="4860" width="11.5703125" style="2"/>
    <col min="4861" max="4861" width="23.140625" style="2" customWidth="1"/>
    <col min="4862" max="4862" width="42.85546875" style="2" customWidth="1"/>
    <col min="4863" max="4863" width="11.5703125" style="2"/>
    <col min="4864" max="4864" width="11.28515625" style="2" customWidth="1"/>
    <col min="4865" max="4865" width="12.85546875" style="2" customWidth="1"/>
    <col min="4866" max="4866" width="12.140625" style="2" customWidth="1"/>
    <col min="4867" max="4867" width="11.7109375" style="2" customWidth="1"/>
    <col min="4868" max="4868" width="11.42578125" style="2" customWidth="1"/>
    <col min="4869" max="4869" width="12.7109375" style="2" customWidth="1"/>
    <col min="4870" max="4870" width="4.140625" style="2" customWidth="1"/>
    <col min="4871" max="4871" width="45.28515625" style="2" customWidth="1"/>
    <col min="4872" max="4872" width="14.85546875" style="2" customWidth="1"/>
    <col min="4873" max="4873" width="12.28515625" style="2" customWidth="1"/>
    <col min="4874" max="4875" width="11.140625" style="2" customWidth="1"/>
    <col min="4876" max="4876" width="12.42578125" style="2" customWidth="1"/>
    <col min="4877" max="4877" width="11.42578125" style="2" customWidth="1"/>
    <col min="4878" max="4878" width="13.5703125" style="2" customWidth="1"/>
    <col min="4879" max="5116" width="11.5703125" style="2"/>
    <col min="5117" max="5117" width="23.140625" style="2" customWidth="1"/>
    <col min="5118" max="5118" width="42.85546875" style="2" customWidth="1"/>
    <col min="5119" max="5119" width="11.5703125" style="2"/>
    <col min="5120" max="5120" width="11.28515625" style="2" customWidth="1"/>
    <col min="5121" max="5121" width="12.85546875" style="2" customWidth="1"/>
    <col min="5122" max="5122" width="12.140625" style="2" customWidth="1"/>
    <col min="5123" max="5123" width="11.7109375" style="2" customWidth="1"/>
    <col min="5124" max="5124" width="11.42578125" style="2" customWidth="1"/>
    <col min="5125" max="5125" width="12.7109375" style="2" customWidth="1"/>
    <col min="5126" max="5126" width="4.140625" style="2" customWidth="1"/>
    <col min="5127" max="5127" width="45.28515625" style="2" customWidth="1"/>
    <col min="5128" max="5128" width="14.85546875" style="2" customWidth="1"/>
    <col min="5129" max="5129" width="12.28515625" style="2" customWidth="1"/>
    <col min="5130" max="5131" width="11.140625" style="2" customWidth="1"/>
    <col min="5132" max="5132" width="12.42578125" style="2" customWidth="1"/>
    <col min="5133" max="5133" width="11.42578125" style="2" customWidth="1"/>
    <col min="5134" max="5134" width="13.5703125" style="2" customWidth="1"/>
    <col min="5135" max="5372" width="11.5703125" style="2"/>
    <col min="5373" max="5373" width="23.140625" style="2" customWidth="1"/>
    <col min="5374" max="5374" width="42.85546875" style="2" customWidth="1"/>
    <col min="5375" max="5375" width="11.5703125" style="2"/>
    <col min="5376" max="5376" width="11.28515625" style="2" customWidth="1"/>
    <col min="5377" max="5377" width="12.85546875" style="2" customWidth="1"/>
    <col min="5378" max="5378" width="12.140625" style="2" customWidth="1"/>
    <col min="5379" max="5379" width="11.7109375" style="2" customWidth="1"/>
    <col min="5380" max="5380" width="11.42578125" style="2" customWidth="1"/>
    <col min="5381" max="5381" width="12.7109375" style="2" customWidth="1"/>
    <col min="5382" max="5382" width="4.140625" style="2" customWidth="1"/>
    <col min="5383" max="5383" width="45.28515625" style="2" customWidth="1"/>
    <col min="5384" max="5384" width="14.85546875" style="2" customWidth="1"/>
    <col min="5385" max="5385" width="12.28515625" style="2" customWidth="1"/>
    <col min="5386" max="5387" width="11.140625" style="2" customWidth="1"/>
    <col min="5388" max="5388" width="12.42578125" style="2" customWidth="1"/>
    <col min="5389" max="5389" width="11.42578125" style="2" customWidth="1"/>
    <col min="5390" max="5390" width="13.5703125" style="2" customWidth="1"/>
    <col min="5391" max="5628" width="11.5703125" style="2"/>
    <col min="5629" max="5629" width="23.140625" style="2" customWidth="1"/>
    <col min="5630" max="5630" width="42.85546875" style="2" customWidth="1"/>
    <col min="5631" max="5631" width="11.5703125" style="2"/>
    <col min="5632" max="5632" width="11.28515625" style="2" customWidth="1"/>
    <col min="5633" max="5633" width="12.85546875" style="2" customWidth="1"/>
    <col min="5634" max="5634" width="12.140625" style="2" customWidth="1"/>
    <col min="5635" max="5635" width="11.7109375" style="2" customWidth="1"/>
    <col min="5636" max="5636" width="11.42578125" style="2" customWidth="1"/>
    <col min="5637" max="5637" width="12.7109375" style="2" customWidth="1"/>
    <col min="5638" max="5638" width="4.140625" style="2" customWidth="1"/>
    <col min="5639" max="5639" width="45.28515625" style="2" customWidth="1"/>
    <col min="5640" max="5640" width="14.85546875" style="2" customWidth="1"/>
    <col min="5641" max="5641" width="12.28515625" style="2" customWidth="1"/>
    <col min="5642" max="5643" width="11.140625" style="2" customWidth="1"/>
    <col min="5644" max="5644" width="12.42578125" style="2" customWidth="1"/>
    <col min="5645" max="5645" width="11.42578125" style="2" customWidth="1"/>
    <col min="5646" max="5646" width="13.5703125" style="2" customWidth="1"/>
    <col min="5647" max="5884" width="11.5703125" style="2"/>
    <col min="5885" max="5885" width="23.140625" style="2" customWidth="1"/>
    <col min="5886" max="5886" width="42.85546875" style="2" customWidth="1"/>
    <col min="5887" max="5887" width="11.5703125" style="2"/>
    <col min="5888" max="5888" width="11.28515625" style="2" customWidth="1"/>
    <col min="5889" max="5889" width="12.85546875" style="2" customWidth="1"/>
    <col min="5890" max="5890" width="12.140625" style="2" customWidth="1"/>
    <col min="5891" max="5891" width="11.7109375" style="2" customWidth="1"/>
    <col min="5892" max="5892" width="11.42578125" style="2" customWidth="1"/>
    <col min="5893" max="5893" width="12.7109375" style="2" customWidth="1"/>
    <col min="5894" max="5894" width="4.140625" style="2" customWidth="1"/>
    <col min="5895" max="5895" width="45.28515625" style="2" customWidth="1"/>
    <col min="5896" max="5896" width="14.85546875" style="2" customWidth="1"/>
    <col min="5897" max="5897" width="12.28515625" style="2" customWidth="1"/>
    <col min="5898" max="5899" width="11.140625" style="2" customWidth="1"/>
    <col min="5900" max="5900" width="12.42578125" style="2" customWidth="1"/>
    <col min="5901" max="5901" width="11.42578125" style="2" customWidth="1"/>
    <col min="5902" max="5902" width="13.5703125" style="2" customWidth="1"/>
    <col min="5903" max="6140" width="11.5703125" style="2"/>
    <col min="6141" max="6141" width="23.140625" style="2" customWidth="1"/>
    <col min="6142" max="6142" width="42.85546875" style="2" customWidth="1"/>
    <col min="6143" max="6143" width="11.5703125" style="2"/>
    <col min="6144" max="6144" width="11.28515625" style="2" customWidth="1"/>
    <col min="6145" max="6145" width="12.85546875" style="2" customWidth="1"/>
    <col min="6146" max="6146" width="12.140625" style="2" customWidth="1"/>
    <col min="6147" max="6147" width="11.7109375" style="2" customWidth="1"/>
    <col min="6148" max="6148" width="11.42578125" style="2" customWidth="1"/>
    <col min="6149" max="6149" width="12.7109375" style="2" customWidth="1"/>
    <col min="6150" max="6150" width="4.140625" style="2" customWidth="1"/>
    <col min="6151" max="6151" width="45.28515625" style="2" customWidth="1"/>
    <col min="6152" max="6152" width="14.85546875" style="2" customWidth="1"/>
    <col min="6153" max="6153" width="12.28515625" style="2" customWidth="1"/>
    <col min="6154" max="6155" width="11.140625" style="2" customWidth="1"/>
    <col min="6156" max="6156" width="12.42578125" style="2" customWidth="1"/>
    <col min="6157" max="6157" width="11.42578125" style="2" customWidth="1"/>
    <col min="6158" max="6158" width="13.5703125" style="2" customWidth="1"/>
    <col min="6159" max="6396" width="11.5703125" style="2"/>
    <col min="6397" max="6397" width="23.140625" style="2" customWidth="1"/>
    <col min="6398" max="6398" width="42.85546875" style="2" customWidth="1"/>
    <col min="6399" max="6399" width="11.5703125" style="2"/>
    <col min="6400" max="6400" width="11.28515625" style="2" customWidth="1"/>
    <col min="6401" max="6401" width="12.85546875" style="2" customWidth="1"/>
    <col min="6402" max="6402" width="12.140625" style="2" customWidth="1"/>
    <col min="6403" max="6403" width="11.7109375" style="2" customWidth="1"/>
    <col min="6404" max="6404" width="11.42578125" style="2" customWidth="1"/>
    <col min="6405" max="6405" width="12.7109375" style="2" customWidth="1"/>
    <col min="6406" max="6406" width="4.140625" style="2" customWidth="1"/>
    <col min="6407" max="6407" width="45.28515625" style="2" customWidth="1"/>
    <col min="6408" max="6408" width="14.85546875" style="2" customWidth="1"/>
    <col min="6409" max="6409" width="12.28515625" style="2" customWidth="1"/>
    <col min="6410" max="6411" width="11.140625" style="2" customWidth="1"/>
    <col min="6412" max="6412" width="12.42578125" style="2" customWidth="1"/>
    <col min="6413" max="6413" width="11.42578125" style="2" customWidth="1"/>
    <col min="6414" max="6414" width="13.5703125" style="2" customWidth="1"/>
    <col min="6415" max="6652" width="11.5703125" style="2"/>
    <col min="6653" max="6653" width="23.140625" style="2" customWidth="1"/>
    <col min="6654" max="6654" width="42.85546875" style="2" customWidth="1"/>
    <col min="6655" max="6655" width="11.5703125" style="2"/>
    <col min="6656" max="6656" width="11.28515625" style="2" customWidth="1"/>
    <col min="6657" max="6657" width="12.85546875" style="2" customWidth="1"/>
    <col min="6658" max="6658" width="12.140625" style="2" customWidth="1"/>
    <col min="6659" max="6659" width="11.7109375" style="2" customWidth="1"/>
    <col min="6660" max="6660" width="11.42578125" style="2" customWidth="1"/>
    <col min="6661" max="6661" width="12.7109375" style="2" customWidth="1"/>
    <col min="6662" max="6662" width="4.140625" style="2" customWidth="1"/>
    <col min="6663" max="6663" width="45.28515625" style="2" customWidth="1"/>
    <col min="6664" max="6664" width="14.85546875" style="2" customWidth="1"/>
    <col min="6665" max="6665" width="12.28515625" style="2" customWidth="1"/>
    <col min="6666" max="6667" width="11.140625" style="2" customWidth="1"/>
    <col min="6668" max="6668" width="12.42578125" style="2" customWidth="1"/>
    <col min="6669" max="6669" width="11.42578125" style="2" customWidth="1"/>
    <col min="6670" max="6670" width="13.5703125" style="2" customWidth="1"/>
    <col min="6671" max="6908" width="11.5703125" style="2"/>
    <col min="6909" max="6909" width="23.140625" style="2" customWidth="1"/>
    <col min="6910" max="6910" width="42.85546875" style="2" customWidth="1"/>
    <col min="6911" max="6911" width="11.5703125" style="2"/>
    <col min="6912" max="6912" width="11.28515625" style="2" customWidth="1"/>
    <col min="6913" max="6913" width="12.85546875" style="2" customWidth="1"/>
    <col min="6914" max="6914" width="12.140625" style="2" customWidth="1"/>
    <col min="6915" max="6915" width="11.7109375" style="2" customWidth="1"/>
    <col min="6916" max="6916" width="11.42578125" style="2" customWidth="1"/>
    <col min="6917" max="6917" width="12.7109375" style="2" customWidth="1"/>
    <col min="6918" max="6918" width="4.140625" style="2" customWidth="1"/>
    <col min="6919" max="6919" width="45.28515625" style="2" customWidth="1"/>
    <col min="6920" max="6920" width="14.85546875" style="2" customWidth="1"/>
    <col min="6921" max="6921" width="12.28515625" style="2" customWidth="1"/>
    <col min="6922" max="6923" width="11.140625" style="2" customWidth="1"/>
    <col min="6924" max="6924" width="12.42578125" style="2" customWidth="1"/>
    <col min="6925" max="6925" width="11.42578125" style="2" customWidth="1"/>
    <col min="6926" max="6926" width="13.5703125" style="2" customWidth="1"/>
    <col min="6927" max="7164" width="11.5703125" style="2"/>
    <col min="7165" max="7165" width="23.140625" style="2" customWidth="1"/>
    <col min="7166" max="7166" width="42.85546875" style="2" customWidth="1"/>
    <col min="7167" max="7167" width="11.5703125" style="2"/>
    <col min="7168" max="7168" width="11.28515625" style="2" customWidth="1"/>
    <col min="7169" max="7169" width="12.85546875" style="2" customWidth="1"/>
    <col min="7170" max="7170" width="12.140625" style="2" customWidth="1"/>
    <col min="7171" max="7171" width="11.7109375" style="2" customWidth="1"/>
    <col min="7172" max="7172" width="11.42578125" style="2" customWidth="1"/>
    <col min="7173" max="7173" width="12.7109375" style="2" customWidth="1"/>
    <col min="7174" max="7174" width="4.140625" style="2" customWidth="1"/>
    <col min="7175" max="7175" width="45.28515625" style="2" customWidth="1"/>
    <col min="7176" max="7176" width="14.85546875" style="2" customWidth="1"/>
    <col min="7177" max="7177" width="12.28515625" style="2" customWidth="1"/>
    <col min="7178" max="7179" width="11.140625" style="2" customWidth="1"/>
    <col min="7180" max="7180" width="12.42578125" style="2" customWidth="1"/>
    <col min="7181" max="7181" width="11.42578125" style="2" customWidth="1"/>
    <col min="7182" max="7182" width="13.5703125" style="2" customWidth="1"/>
    <col min="7183" max="7420" width="11.5703125" style="2"/>
    <col min="7421" max="7421" width="23.140625" style="2" customWidth="1"/>
    <col min="7422" max="7422" width="42.85546875" style="2" customWidth="1"/>
    <col min="7423" max="7423" width="11.5703125" style="2"/>
    <col min="7424" max="7424" width="11.28515625" style="2" customWidth="1"/>
    <col min="7425" max="7425" width="12.85546875" style="2" customWidth="1"/>
    <col min="7426" max="7426" width="12.140625" style="2" customWidth="1"/>
    <col min="7427" max="7427" width="11.7109375" style="2" customWidth="1"/>
    <col min="7428" max="7428" width="11.42578125" style="2" customWidth="1"/>
    <col min="7429" max="7429" width="12.7109375" style="2" customWidth="1"/>
    <col min="7430" max="7430" width="4.140625" style="2" customWidth="1"/>
    <col min="7431" max="7431" width="45.28515625" style="2" customWidth="1"/>
    <col min="7432" max="7432" width="14.85546875" style="2" customWidth="1"/>
    <col min="7433" max="7433" width="12.28515625" style="2" customWidth="1"/>
    <col min="7434" max="7435" width="11.140625" style="2" customWidth="1"/>
    <col min="7436" max="7436" width="12.42578125" style="2" customWidth="1"/>
    <col min="7437" max="7437" width="11.42578125" style="2" customWidth="1"/>
    <col min="7438" max="7438" width="13.5703125" style="2" customWidth="1"/>
    <col min="7439" max="7676" width="11.5703125" style="2"/>
    <col min="7677" max="7677" width="23.140625" style="2" customWidth="1"/>
    <col min="7678" max="7678" width="42.85546875" style="2" customWidth="1"/>
    <col min="7679" max="7679" width="11.5703125" style="2"/>
    <col min="7680" max="7680" width="11.28515625" style="2" customWidth="1"/>
    <col min="7681" max="7681" width="12.85546875" style="2" customWidth="1"/>
    <col min="7682" max="7682" width="12.140625" style="2" customWidth="1"/>
    <col min="7683" max="7683" width="11.7109375" style="2" customWidth="1"/>
    <col min="7684" max="7684" width="11.42578125" style="2" customWidth="1"/>
    <col min="7685" max="7685" width="12.7109375" style="2" customWidth="1"/>
    <col min="7686" max="7686" width="4.140625" style="2" customWidth="1"/>
    <col min="7687" max="7687" width="45.28515625" style="2" customWidth="1"/>
    <col min="7688" max="7688" width="14.85546875" style="2" customWidth="1"/>
    <col min="7689" max="7689" width="12.28515625" style="2" customWidth="1"/>
    <col min="7690" max="7691" width="11.140625" style="2" customWidth="1"/>
    <col min="7692" max="7692" width="12.42578125" style="2" customWidth="1"/>
    <col min="7693" max="7693" width="11.42578125" style="2" customWidth="1"/>
    <col min="7694" max="7694" width="13.5703125" style="2" customWidth="1"/>
    <col min="7695" max="7932" width="11.5703125" style="2"/>
    <col min="7933" max="7933" width="23.140625" style="2" customWidth="1"/>
    <col min="7934" max="7934" width="42.85546875" style="2" customWidth="1"/>
    <col min="7935" max="7935" width="11.5703125" style="2"/>
    <col min="7936" max="7936" width="11.28515625" style="2" customWidth="1"/>
    <col min="7937" max="7937" width="12.85546875" style="2" customWidth="1"/>
    <col min="7938" max="7938" width="12.140625" style="2" customWidth="1"/>
    <col min="7939" max="7939" width="11.7109375" style="2" customWidth="1"/>
    <col min="7940" max="7940" width="11.42578125" style="2" customWidth="1"/>
    <col min="7941" max="7941" width="12.7109375" style="2" customWidth="1"/>
    <col min="7942" max="7942" width="4.140625" style="2" customWidth="1"/>
    <col min="7943" max="7943" width="45.28515625" style="2" customWidth="1"/>
    <col min="7944" max="7944" width="14.85546875" style="2" customWidth="1"/>
    <col min="7945" max="7945" width="12.28515625" style="2" customWidth="1"/>
    <col min="7946" max="7947" width="11.140625" style="2" customWidth="1"/>
    <col min="7948" max="7948" width="12.42578125" style="2" customWidth="1"/>
    <col min="7949" max="7949" width="11.42578125" style="2" customWidth="1"/>
    <col min="7950" max="7950" width="13.5703125" style="2" customWidth="1"/>
    <col min="7951" max="8188" width="11.5703125" style="2"/>
    <col min="8189" max="8189" width="23.140625" style="2" customWidth="1"/>
    <col min="8190" max="8190" width="42.85546875" style="2" customWidth="1"/>
    <col min="8191" max="8191" width="11.5703125" style="2"/>
    <col min="8192" max="8192" width="11.28515625" style="2" customWidth="1"/>
    <col min="8193" max="8193" width="12.85546875" style="2" customWidth="1"/>
    <col min="8194" max="8194" width="12.140625" style="2" customWidth="1"/>
    <col min="8195" max="8195" width="11.7109375" style="2" customWidth="1"/>
    <col min="8196" max="8196" width="11.42578125" style="2" customWidth="1"/>
    <col min="8197" max="8197" width="12.7109375" style="2" customWidth="1"/>
    <col min="8198" max="8198" width="4.140625" style="2" customWidth="1"/>
    <col min="8199" max="8199" width="45.28515625" style="2" customWidth="1"/>
    <col min="8200" max="8200" width="14.85546875" style="2" customWidth="1"/>
    <col min="8201" max="8201" width="12.28515625" style="2" customWidth="1"/>
    <col min="8202" max="8203" width="11.140625" style="2" customWidth="1"/>
    <col min="8204" max="8204" width="12.42578125" style="2" customWidth="1"/>
    <col min="8205" max="8205" width="11.42578125" style="2" customWidth="1"/>
    <col min="8206" max="8206" width="13.5703125" style="2" customWidth="1"/>
    <col min="8207" max="8444" width="11.5703125" style="2"/>
    <col min="8445" max="8445" width="23.140625" style="2" customWidth="1"/>
    <col min="8446" max="8446" width="42.85546875" style="2" customWidth="1"/>
    <col min="8447" max="8447" width="11.5703125" style="2"/>
    <col min="8448" max="8448" width="11.28515625" style="2" customWidth="1"/>
    <col min="8449" max="8449" width="12.85546875" style="2" customWidth="1"/>
    <col min="8450" max="8450" width="12.140625" style="2" customWidth="1"/>
    <col min="8451" max="8451" width="11.7109375" style="2" customWidth="1"/>
    <col min="8452" max="8452" width="11.42578125" style="2" customWidth="1"/>
    <col min="8453" max="8453" width="12.7109375" style="2" customWidth="1"/>
    <col min="8454" max="8454" width="4.140625" style="2" customWidth="1"/>
    <col min="8455" max="8455" width="45.28515625" style="2" customWidth="1"/>
    <col min="8456" max="8456" width="14.85546875" style="2" customWidth="1"/>
    <col min="8457" max="8457" width="12.28515625" style="2" customWidth="1"/>
    <col min="8458" max="8459" width="11.140625" style="2" customWidth="1"/>
    <col min="8460" max="8460" width="12.42578125" style="2" customWidth="1"/>
    <col min="8461" max="8461" width="11.42578125" style="2" customWidth="1"/>
    <col min="8462" max="8462" width="13.5703125" style="2" customWidth="1"/>
    <col min="8463" max="8700" width="11.5703125" style="2"/>
    <col min="8701" max="8701" width="23.140625" style="2" customWidth="1"/>
    <col min="8702" max="8702" width="42.85546875" style="2" customWidth="1"/>
    <col min="8703" max="8703" width="11.5703125" style="2"/>
    <col min="8704" max="8704" width="11.28515625" style="2" customWidth="1"/>
    <col min="8705" max="8705" width="12.85546875" style="2" customWidth="1"/>
    <col min="8706" max="8706" width="12.140625" style="2" customWidth="1"/>
    <col min="8707" max="8707" width="11.7109375" style="2" customWidth="1"/>
    <col min="8708" max="8708" width="11.42578125" style="2" customWidth="1"/>
    <col min="8709" max="8709" width="12.7109375" style="2" customWidth="1"/>
    <col min="8710" max="8710" width="4.140625" style="2" customWidth="1"/>
    <col min="8711" max="8711" width="45.28515625" style="2" customWidth="1"/>
    <col min="8712" max="8712" width="14.85546875" style="2" customWidth="1"/>
    <col min="8713" max="8713" width="12.28515625" style="2" customWidth="1"/>
    <col min="8714" max="8715" width="11.140625" style="2" customWidth="1"/>
    <col min="8716" max="8716" width="12.42578125" style="2" customWidth="1"/>
    <col min="8717" max="8717" width="11.42578125" style="2" customWidth="1"/>
    <col min="8718" max="8718" width="13.5703125" style="2" customWidth="1"/>
    <col min="8719" max="8956" width="11.5703125" style="2"/>
    <col min="8957" max="8957" width="23.140625" style="2" customWidth="1"/>
    <col min="8958" max="8958" width="42.85546875" style="2" customWidth="1"/>
    <col min="8959" max="8959" width="11.5703125" style="2"/>
    <col min="8960" max="8960" width="11.28515625" style="2" customWidth="1"/>
    <col min="8961" max="8961" width="12.85546875" style="2" customWidth="1"/>
    <col min="8962" max="8962" width="12.140625" style="2" customWidth="1"/>
    <col min="8963" max="8963" width="11.7109375" style="2" customWidth="1"/>
    <col min="8964" max="8964" width="11.42578125" style="2" customWidth="1"/>
    <col min="8965" max="8965" width="12.7109375" style="2" customWidth="1"/>
    <col min="8966" max="8966" width="4.140625" style="2" customWidth="1"/>
    <col min="8967" max="8967" width="45.28515625" style="2" customWidth="1"/>
    <col min="8968" max="8968" width="14.85546875" style="2" customWidth="1"/>
    <col min="8969" max="8969" width="12.28515625" style="2" customWidth="1"/>
    <col min="8970" max="8971" width="11.140625" style="2" customWidth="1"/>
    <col min="8972" max="8972" width="12.42578125" style="2" customWidth="1"/>
    <col min="8973" max="8973" width="11.42578125" style="2" customWidth="1"/>
    <col min="8974" max="8974" width="13.5703125" style="2" customWidth="1"/>
    <col min="8975" max="9212" width="11.5703125" style="2"/>
    <col min="9213" max="9213" width="23.140625" style="2" customWidth="1"/>
    <col min="9214" max="9214" width="42.85546875" style="2" customWidth="1"/>
    <col min="9215" max="9215" width="11.5703125" style="2"/>
    <col min="9216" max="9216" width="11.28515625" style="2" customWidth="1"/>
    <col min="9217" max="9217" width="12.85546875" style="2" customWidth="1"/>
    <col min="9218" max="9218" width="12.140625" style="2" customWidth="1"/>
    <col min="9219" max="9219" width="11.7109375" style="2" customWidth="1"/>
    <col min="9220" max="9220" width="11.42578125" style="2" customWidth="1"/>
    <col min="9221" max="9221" width="12.7109375" style="2" customWidth="1"/>
    <col min="9222" max="9222" width="4.140625" style="2" customWidth="1"/>
    <col min="9223" max="9223" width="45.28515625" style="2" customWidth="1"/>
    <col min="9224" max="9224" width="14.85546875" style="2" customWidth="1"/>
    <col min="9225" max="9225" width="12.28515625" style="2" customWidth="1"/>
    <col min="9226" max="9227" width="11.140625" style="2" customWidth="1"/>
    <col min="9228" max="9228" width="12.42578125" style="2" customWidth="1"/>
    <col min="9229" max="9229" width="11.42578125" style="2" customWidth="1"/>
    <col min="9230" max="9230" width="13.5703125" style="2" customWidth="1"/>
    <col min="9231" max="9468" width="11.5703125" style="2"/>
    <col min="9469" max="9469" width="23.140625" style="2" customWidth="1"/>
    <col min="9470" max="9470" width="42.85546875" style="2" customWidth="1"/>
    <col min="9471" max="9471" width="11.5703125" style="2"/>
    <col min="9472" max="9472" width="11.28515625" style="2" customWidth="1"/>
    <col min="9473" max="9473" width="12.85546875" style="2" customWidth="1"/>
    <col min="9474" max="9474" width="12.140625" style="2" customWidth="1"/>
    <col min="9475" max="9475" width="11.7109375" style="2" customWidth="1"/>
    <col min="9476" max="9476" width="11.42578125" style="2" customWidth="1"/>
    <col min="9477" max="9477" width="12.7109375" style="2" customWidth="1"/>
    <col min="9478" max="9478" width="4.140625" style="2" customWidth="1"/>
    <col min="9479" max="9479" width="45.28515625" style="2" customWidth="1"/>
    <col min="9480" max="9480" width="14.85546875" style="2" customWidth="1"/>
    <col min="9481" max="9481" width="12.28515625" style="2" customWidth="1"/>
    <col min="9482" max="9483" width="11.140625" style="2" customWidth="1"/>
    <col min="9484" max="9484" width="12.42578125" style="2" customWidth="1"/>
    <col min="9485" max="9485" width="11.42578125" style="2" customWidth="1"/>
    <col min="9486" max="9486" width="13.5703125" style="2" customWidth="1"/>
    <col min="9487" max="9724" width="11.5703125" style="2"/>
    <col min="9725" max="9725" width="23.140625" style="2" customWidth="1"/>
    <col min="9726" max="9726" width="42.85546875" style="2" customWidth="1"/>
    <col min="9727" max="9727" width="11.5703125" style="2"/>
    <col min="9728" max="9728" width="11.28515625" style="2" customWidth="1"/>
    <col min="9729" max="9729" width="12.85546875" style="2" customWidth="1"/>
    <col min="9730" max="9730" width="12.140625" style="2" customWidth="1"/>
    <col min="9731" max="9731" width="11.7109375" style="2" customWidth="1"/>
    <col min="9732" max="9732" width="11.42578125" style="2" customWidth="1"/>
    <col min="9733" max="9733" width="12.7109375" style="2" customWidth="1"/>
    <col min="9734" max="9734" width="4.140625" style="2" customWidth="1"/>
    <col min="9735" max="9735" width="45.28515625" style="2" customWidth="1"/>
    <col min="9736" max="9736" width="14.85546875" style="2" customWidth="1"/>
    <col min="9737" max="9737" width="12.28515625" style="2" customWidth="1"/>
    <col min="9738" max="9739" width="11.140625" style="2" customWidth="1"/>
    <col min="9740" max="9740" width="12.42578125" style="2" customWidth="1"/>
    <col min="9741" max="9741" width="11.42578125" style="2" customWidth="1"/>
    <col min="9742" max="9742" width="13.5703125" style="2" customWidth="1"/>
    <col min="9743" max="9980" width="11.5703125" style="2"/>
    <col min="9981" max="9981" width="23.140625" style="2" customWidth="1"/>
    <col min="9982" max="9982" width="42.85546875" style="2" customWidth="1"/>
    <col min="9983" max="9983" width="11.5703125" style="2"/>
    <col min="9984" max="9984" width="11.28515625" style="2" customWidth="1"/>
    <col min="9985" max="9985" width="12.85546875" style="2" customWidth="1"/>
    <col min="9986" max="9986" width="12.140625" style="2" customWidth="1"/>
    <col min="9987" max="9987" width="11.7109375" style="2" customWidth="1"/>
    <col min="9988" max="9988" width="11.42578125" style="2" customWidth="1"/>
    <col min="9989" max="9989" width="12.7109375" style="2" customWidth="1"/>
    <col min="9990" max="9990" width="4.140625" style="2" customWidth="1"/>
    <col min="9991" max="9991" width="45.28515625" style="2" customWidth="1"/>
    <col min="9992" max="9992" width="14.85546875" style="2" customWidth="1"/>
    <col min="9993" max="9993" width="12.28515625" style="2" customWidth="1"/>
    <col min="9994" max="9995" width="11.140625" style="2" customWidth="1"/>
    <col min="9996" max="9996" width="12.42578125" style="2" customWidth="1"/>
    <col min="9997" max="9997" width="11.42578125" style="2" customWidth="1"/>
    <col min="9998" max="9998" width="13.5703125" style="2" customWidth="1"/>
    <col min="9999" max="10236" width="11.5703125" style="2"/>
    <col min="10237" max="10237" width="23.140625" style="2" customWidth="1"/>
    <col min="10238" max="10238" width="42.85546875" style="2" customWidth="1"/>
    <col min="10239" max="10239" width="11.5703125" style="2"/>
    <col min="10240" max="10240" width="11.28515625" style="2" customWidth="1"/>
    <col min="10241" max="10241" width="12.85546875" style="2" customWidth="1"/>
    <col min="10242" max="10242" width="12.140625" style="2" customWidth="1"/>
    <col min="10243" max="10243" width="11.7109375" style="2" customWidth="1"/>
    <col min="10244" max="10244" width="11.42578125" style="2" customWidth="1"/>
    <col min="10245" max="10245" width="12.7109375" style="2" customWidth="1"/>
    <col min="10246" max="10246" width="4.140625" style="2" customWidth="1"/>
    <col min="10247" max="10247" width="45.28515625" style="2" customWidth="1"/>
    <col min="10248" max="10248" width="14.85546875" style="2" customWidth="1"/>
    <col min="10249" max="10249" width="12.28515625" style="2" customWidth="1"/>
    <col min="10250" max="10251" width="11.140625" style="2" customWidth="1"/>
    <col min="10252" max="10252" width="12.42578125" style="2" customWidth="1"/>
    <col min="10253" max="10253" width="11.42578125" style="2" customWidth="1"/>
    <col min="10254" max="10254" width="13.5703125" style="2" customWidth="1"/>
    <col min="10255" max="10492" width="11.5703125" style="2"/>
    <col min="10493" max="10493" width="23.140625" style="2" customWidth="1"/>
    <col min="10494" max="10494" width="42.85546875" style="2" customWidth="1"/>
    <col min="10495" max="10495" width="11.5703125" style="2"/>
    <col min="10496" max="10496" width="11.28515625" style="2" customWidth="1"/>
    <col min="10497" max="10497" width="12.85546875" style="2" customWidth="1"/>
    <col min="10498" max="10498" width="12.140625" style="2" customWidth="1"/>
    <col min="10499" max="10499" width="11.7109375" style="2" customWidth="1"/>
    <col min="10500" max="10500" width="11.42578125" style="2" customWidth="1"/>
    <col min="10501" max="10501" width="12.7109375" style="2" customWidth="1"/>
    <col min="10502" max="10502" width="4.140625" style="2" customWidth="1"/>
    <col min="10503" max="10503" width="45.28515625" style="2" customWidth="1"/>
    <col min="10504" max="10504" width="14.85546875" style="2" customWidth="1"/>
    <col min="10505" max="10505" width="12.28515625" style="2" customWidth="1"/>
    <col min="10506" max="10507" width="11.140625" style="2" customWidth="1"/>
    <col min="10508" max="10508" width="12.42578125" style="2" customWidth="1"/>
    <col min="10509" max="10509" width="11.42578125" style="2" customWidth="1"/>
    <col min="10510" max="10510" width="13.5703125" style="2" customWidth="1"/>
    <col min="10511" max="10748" width="11.5703125" style="2"/>
    <col min="10749" max="10749" width="23.140625" style="2" customWidth="1"/>
    <col min="10750" max="10750" width="42.85546875" style="2" customWidth="1"/>
    <col min="10751" max="10751" width="11.5703125" style="2"/>
    <col min="10752" max="10752" width="11.28515625" style="2" customWidth="1"/>
    <col min="10753" max="10753" width="12.85546875" style="2" customWidth="1"/>
    <col min="10754" max="10754" width="12.140625" style="2" customWidth="1"/>
    <col min="10755" max="10755" width="11.7109375" style="2" customWidth="1"/>
    <col min="10756" max="10756" width="11.42578125" style="2" customWidth="1"/>
    <col min="10757" max="10757" width="12.7109375" style="2" customWidth="1"/>
    <col min="10758" max="10758" width="4.140625" style="2" customWidth="1"/>
    <col min="10759" max="10759" width="45.28515625" style="2" customWidth="1"/>
    <col min="10760" max="10760" width="14.85546875" style="2" customWidth="1"/>
    <col min="10761" max="10761" width="12.28515625" style="2" customWidth="1"/>
    <col min="10762" max="10763" width="11.140625" style="2" customWidth="1"/>
    <col min="10764" max="10764" width="12.42578125" style="2" customWidth="1"/>
    <col min="10765" max="10765" width="11.42578125" style="2" customWidth="1"/>
    <col min="10766" max="10766" width="13.5703125" style="2" customWidth="1"/>
    <col min="10767" max="11004" width="11.5703125" style="2"/>
    <col min="11005" max="11005" width="23.140625" style="2" customWidth="1"/>
    <col min="11006" max="11006" width="42.85546875" style="2" customWidth="1"/>
    <col min="11007" max="11007" width="11.5703125" style="2"/>
    <col min="11008" max="11008" width="11.28515625" style="2" customWidth="1"/>
    <col min="11009" max="11009" width="12.85546875" style="2" customWidth="1"/>
    <col min="11010" max="11010" width="12.140625" style="2" customWidth="1"/>
    <col min="11011" max="11011" width="11.7109375" style="2" customWidth="1"/>
    <col min="11012" max="11012" width="11.42578125" style="2" customWidth="1"/>
    <col min="11013" max="11013" width="12.7109375" style="2" customWidth="1"/>
    <col min="11014" max="11014" width="4.140625" style="2" customWidth="1"/>
    <col min="11015" max="11015" width="45.28515625" style="2" customWidth="1"/>
    <col min="11016" max="11016" width="14.85546875" style="2" customWidth="1"/>
    <col min="11017" max="11017" width="12.28515625" style="2" customWidth="1"/>
    <col min="11018" max="11019" width="11.140625" style="2" customWidth="1"/>
    <col min="11020" max="11020" width="12.42578125" style="2" customWidth="1"/>
    <col min="11021" max="11021" width="11.42578125" style="2" customWidth="1"/>
    <col min="11022" max="11022" width="13.5703125" style="2" customWidth="1"/>
    <col min="11023" max="11260" width="11.5703125" style="2"/>
    <col min="11261" max="11261" width="23.140625" style="2" customWidth="1"/>
    <col min="11262" max="11262" width="42.85546875" style="2" customWidth="1"/>
    <col min="11263" max="11263" width="11.5703125" style="2"/>
    <col min="11264" max="11264" width="11.28515625" style="2" customWidth="1"/>
    <col min="11265" max="11265" width="12.85546875" style="2" customWidth="1"/>
    <col min="11266" max="11266" width="12.140625" style="2" customWidth="1"/>
    <col min="11267" max="11267" width="11.7109375" style="2" customWidth="1"/>
    <col min="11268" max="11268" width="11.42578125" style="2" customWidth="1"/>
    <col min="11269" max="11269" width="12.7109375" style="2" customWidth="1"/>
    <col min="11270" max="11270" width="4.140625" style="2" customWidth="1"/>
    <col min="11271" max="11271" width="45.28515625" style="2" customWidth="1"/>
    <col min="11272" max="11272" width="14.85546875" style="2" customWidth="1"/>
    <col min="11273" max="11273" width="12.28515625" style="2" customWidth="1"/>
    <col min="11274" max="11275" width="11.140625" style="2" customWidth="1"/>
    <col min="11276" max="11276" width="12.42578125" style="2" customWidth="1"/>
    <col min="11277" max="11277" width="11.42578125" style="2" customWidth="1"/>
    <col min="11278" max="11278" width="13.5703125" style="2" customWidth="1"/>
    <col min="11279" max="11516" width="11.5703125" style="2"/>
    <col min="11517" max="11517" width="23.140625" style="2" customWidth="1"/>
    <col min="11518" max="11518" width="42.85546875" style="2" customWidth="1"/>
    <col min="11519" max="11519" width="11.5703125" style="2"/>
    <col min="11520" max="11520" width="11.28515625" style="2" customWidth="1"/>
    <col min="11521" max="11521" width="12.85546875" style="2" customWidth="1"/>
    <col min="11522" max="11522" width="12.140625" style="2" customWidth="1"/>
    <col min="11523" max="11523" width="11.7109375" style="2" customWidth="1"/>
    <col min="11524" max="11524" width="11.42578125" style="2" customWidth="1"/>
    <col min="11525" max="11525" width="12.7109375" style="2" customWidth="1"/>
    <col min="11526" max="11526" width="4.140625" style="2" customWidth="1"/>
    <col min="11527" max="11527" width="45.28515625" style="2" customWidth="1"/>
    <col min="11528" max="11528" width="14.85546875" style="2" customWidth="1"/>
    <col min="11529" max="11529" width="12.28515625" style="2" customWidth="1"/>
    <col min="11530" max="11531" width="11.140625" style="2" customWidth="1"/>
    <col min="11532" max="11532" width="12.42578125" style="2" customWidth="1"/>
    <col min="11533" max="11533" width="11.42578125" style="2" customWidth="1"/>
    <col min="11534" max="11534" width="13.5703125" style="2" customWidth="1"/>
    <col min="11535" max="11772" width="11.5703125" style="2"/>
    <col min="11773" max="11773" width="23.140625" style="2" customWidth="1"/>
    <col min="11774" max="11774" width="42.85546875" style="2" customWidth="1"/>
    <col min="11775" max="11775" width="11.5703125" style="2"/>
    <col min="11776" max="11776" width="11.28515625" style="2" customWidth="1"/>
    <col min="11777" max="11777" width="12.85546875" style="2" customWidth="1"/>
    <col min="11778" max="11778" width="12.140625" style="2" customWidth="1"/>
    <col min="11779" max="11779" width="11.7109375" style="2" customWidth="1"/>
    <col min="11780" max="11780" width="11.42578125" style="2" customWidth="1"/>
    <col min="11781" max="11781" width="12.7109375" style="2" customWidth="1"/>
    <col min="11782" max="11782" width="4.140625" style="2" customWidth="1"/>
    <col min="11783" max="11783" width="45.28515625" style="2" customWidth="1"/>
    <col min="11784" max="11784" width="14.85546875" style="2" customWidth="1"/>
    <col min="11785" max="11785" width="12.28515625" style="2" customWidth="1"/>
    <col min="11786" max="11787" width="11.140625" style="2" customWidth="1"/>
    <col min="11788" max="11788" width="12.42578125" style="2" customWidth="1"/>
    <col min="11789" max="11789" width="11.42578125" style="2" customWidth="1"/>
    <col min="11790" max="11790" width="13.5703125" style="2" customWidth="1"/>
    <col min="11791" max="12028" width="11.5703125" style="2"/>
    <col min="12029" max="12029" width="23.140625" style="2" customWidth="1"/>
    <col min="12030" max="12030" width="42.85546875" style="2" customWidth="1"/>
    <col min="12031" max="12031" width="11.5703125" style="2"/>
    <col min="12032" max="12032" width="11.28515625" style="2" customWidth="1"/>
    <col min="12033" max="12033" width="12.85546875" style="2" customWidth="1"/>
    <col min="12034" max="12034" width="12.140625" style="2" customWidth="1"/>
    <col min="12035" max="12035" width="11.7109375" style="2" customWidth="1"/>
    <col min="12036" max="12036" width="11.42578125" style="2" customWidth="1"/>
    <col min="12037" max="12037" width="12.7109375" style="2" customWidth="1"/>
    <col min="12038" max="12038" width="4.140625" style="2" customWidth="1"/>
    <col min="12039" max="12039" width="45.28515625" style="2" customWidth="1"/>
    <col min="12040" max="12040" width="14.85546875" style="2" customWidth="1"/>
    <col min="12041" max="12041" width="12.28515625" style="2" customWidth="1"/>
    <col min="12042" max="12043" width="11.140625" style="2" customWidth="1"/>
    <col min="12044" max="12044" width="12.42578125" style="2" customWidth="1"/>
    <col min="12045" max="12045" width="11.42578125" style="2" customWidth="1"/>
    <col min="12046" max="12046" width="13.5703125" style="2" customWidth="1"/>
    <col min="12047" max="12284" width="11.5703125" style="2"/>
    <col min="12285" max="12285" width="23.140625" style="2" customWidth="1"/>
    <col min="12286" max="12286" width="42.85546875" style="2" customWidth="1"/>
    <col min="12287" max="12287" width="11.5703125" style="2"/>
    <col min="12288" max="12288" width="11.28515625" style="2" customWidth="1"/>
    <col min="12289" max="12289" width="12.85546875" style="2" customWidth="1"/>
    <col min="12290" max="12290" width="12.140625" style="2" customWidth="1"/>
    <col min="12291" max="12291" width="11.7109375" style="2" customWidth="1"/>
    <col min="12292" max="12292" width="11.42578125" style="2" customWidth="1"/>
    <col min="12293" max="12293" width="12.7109375" style="2" customWidth="1"/>
    <col min="12294" max="12294" width="4.140625" style="2" customWidth="1"/>
    <col min="12295" max="12295" width="45.28515625" style="2" customWidth="1"/>
    <col min="12296" max="12296" width="14.85546875" style="2" customWidth="1"/>
    <col min="12297" max="12297" width="12.28515625" style="2" customWidth="1"/>
    <col min="12298" max="12299" width="11.140625" style="2" customWidth="1"/>
    <col min="12300" max="12300" width="12.42578125" style="2" customWidth="1"/>
    <col min="12301" max="12301" width="11.42578125" style="2" customWidth="1"/>
    <col min="12302" max="12302" width="13.5703125" style="2" customWidth="1"/>
    <col min="12303" max="12540" width="11.5703125" style="2"/>
    <col min="12541" max="12541" width="23.140625" style="2" customWidth="1"/>
    <col min="12542" max="12542" width="42.85546875" style="2" customWidth="1"/>
    <col min="12543" max="12543" width="11.5703125" style="2"/>
    <col min="12544" max="12544" width="11.28515625" style="2" customWidth="1"/>
    <col min="12545" max="12545" width="12.85546875" style="2" customWidth="1"/>
    <col min="12546" max="12546" width="12.140625" style="2" customWidth="1"/>
    <col min="12547" max="12547" width="11.7109375" style="2" customWidth="1"/>
    <col min="12548" max="12548" width="11.42578125" style="2" customWidth="1"/>
    <col min="12549" max="12549" width="12.7109375" style="2" customWidth="1"/>
    <col min="12550" max="12550" width="4.140625" style="2" customWidth="1"/>
    <col min="12551" max="12551" width="45.28515625" style="2" customWidth="1"/>
    <col min="12552" max="12552" width="14.85546875" style="2" customWidth="1"/>
    <col min="12553" max="12553" width="12.28515625" style="2" customWidth="1"/>
    <col min="12554" max="12555" width="11.140625" style="2" customWidth="1"/>
    <col min="12556" max="12556" width="12.42578125" style="2" customWidth="1"/>
    <col min="12557" max="12557" width="11.42578125" style="2" customWidth="1"/>
    <col min="12558" max="12558" width="13.5703125" style="2" customWidth="1"/>
    <col min="12559" max="12796" width="11.5703125" style="2"/>
    <col min="12797" max="12797" width="23.140625" style="2" customWidth="1"/>
    <col min="12798" max="12798" width="42.85546875" style="2" customWidth="1"/>
    <col min="12799" max="12799" width="11.5703125" style="2"/>
    <col min="12800" max="12800" width="11.28515625" style="2" customWidth="1"/>
    <col min="12801" max="12801" width="12.85546875" style="2" customWidth="1"/>
    <col min="12802" max="12802" width="12.140625" style="2" customWidth="1"/>
    <col min="12803" max="12803" width="11.7109375" style="2" customWidth="1"/>
    <col min="12804" max="12804" width="11.42578125" style="2" customWidth="1"/>
    <col min="12805" max="12805" width="12.7109375" style="2" customWidth="1"/>
    <col min="12806" max="12806" width="4.140625" style="2" customWidth="1"/>
    <col min="12807" max="12807" width="45.28515625" style="2" customWidth="1"/>
    <col min="12808" max="12808" width="14.85546875" style="2" customWidth="1"/>
    <col min="12809" max="12809" width="12.28515625" style="2" customWidth="1"/>
    <col min="12810" max="12811" width="11.140625" style="2" customWidth="1"/>
    <col min="12812" max="12812" width="12.42578125" style="2" customWidth="1"/>
    <col min="12813" max="12813" width="11.42578125" style="2" customWidth="1"/>
    <col min="12814" max="12814" width="13.5703125" style="2" customWidth="1"/>
    <col min="12815" max="13052" width="11.5703125" style="2"/>
    <col min="13053" max="13053" width="23.140625" style="2" customWidth="1"/>
    <col min="13054" max="13054" width="42.85546875" style="2" customWidth="1"/>
    <col min="13055" max="13055" width="11.5703125" style="2"/>
    <col min="13056" max="13056" width="11.28515625" style="2" customWidth="1"/>
    <col min="13057" max="13057" width="12.85546875" style="2" customWidth="1"/>
    <col min="13058" max="13058" width="12.140625" style="2" customWidth="1"/>
    <col min="13059" max="13059" width="11.7109375" style="2" customWidth="1"/>
    <col min="13060" max="13060" width="11.42578125" style="2" customWidth="1"/>
    <col min="13061" max="13061" width="12.7109375" style="2" customWidth="1"/>
    <col min="13062" max="13062" width="4.140625" style="2" customWidth="1"/>
    <col min="13063" max="13063" width="45.28515625" style="2" customWidth="1"/>
    <col min="13064" max="13064" width="14.85546875" style="2" customWidth="1"/>
    <col min="13065" max="13065" width="12.28515625" style="2" customWidth="1"/>
    <col min="13066" max="13067" width="11.140625" style="2" customWidth="1"/>
    <col min="13068" max="13068" width="12.42578125" style="2" customWidth="1"/>
    <col min="13069" max="13069" width="11.42578125" style="2" customWidth="1"/>
    <col min="13070" max="13070" width="13.5703125" style="2" customWidth="1"/>
    <col min="13071" max="13308" width="11.5703125" style="2"/>
    <col min="13309" max="13309" width="23.140625" style="2" customWidth="1"/>
    <col min="13310" max="13310" width="42.85546875" style="2" customWidth="1"/>
    <col min="13311" max="13311" width="11.5703125" style="2"/>
    <col min="13312" max="13312" width="11.28515625" style="2" customWidth="1"/>
    <col min="13313" max="13313" width="12.85546875" style="2" customWidth="1"/>
    <col min="13314" max="13314" width="12.140625" style="2" customWidth="1"/>
    <col min="13315" max="13315" width="11.7109375" style="2" customWidth="1"/>
    <col min="13316" max="13316" width="11.42578125" style="2" customWidth="1"/>
    <col min="13317" max="13317" width="12.7109375" style="2" customWidth="1"/>
    <col min="13318" max="13318" width="4.140625" style="2" customWidth="1"/>
    <col min="13319" max="13319" width="45.28515625" style="2" customWidth="1"/>
    <col min="13320" max="13320" width="14.85546875" style="2" customWidth="1"/>
    <col min="13321" max="13321" width="12.28515625" style="2" customWidth="1"/>
    <col min="13322" max="13323" width="11.140625" style="2" customWidth="1"/>
    <col min="13324" max="13324" width="12.42578125" style="2" customWidth="1"/>
    <col min="13325" max="13325" width="11.42578125" style="2" customWidth="1"/>
    <col min="13326" max="13326" width="13.5703125" style="2" customWidth="1"/>
    <col min="13327" max="13564" width="11.5703125" style="2"/>
    <col min="13565" max="13565" width="23.140625" style="2" customWidth="1"/>
    <col min="13566" max="13566" width="42.85546875" style="2" customWidth="1"/>
    <col min="13567" max="13567" width="11.5703125" style="2"/>
    <col min="13568" max="13568" width="11.28515625" style="2" customWidth="1"/>
    <col min="13569" max="13569" width="12.85546875" style="2" customWidth="1"/>
    <col min="13570" max="13570" width="12.140625" style="2" customWidth="1"/>
    <col min="13571" max="13571" width="11.7109375" style="2" customWidth="1"/>
    <col min="13572" max="13572" width="11.42578125" style="2" customWidth="1"/>
    <col min="13573" max="13573" width="12.7109375" style="2" customWidth="1"/>
    <col min="13574" max="13574" width="4.140625" style="2" customWidth="1"/>
    <col min="13575" max="13575" width="45.28515625" style="2" customWidth="1"/>
    <col min="13576" max="13576" width="14.85546875" style="2" customWidth="1"/>
    <col min="13577" max="13577" width="12.28515625" style="2" customWidth="1"/>
    <col min="13578" max="13579" width="11.140625" style="2" customWidth="1"/>
    <col min="13580" max="13580" width="12.42578125" style="2" customWidth="1"/>
    <col min="13581" max="13581" width="11.42578125" style="2" customWidth="1"/>
    <col min="13582" max="13582" width="13.5703125" style="2" customWidth="1"/>
    <col min="13583" max="13820" width="11.5703125" style="2"/>
    <col min="13821" max="13821" width="23.140625" style="2" customWidth="1"/>
    <col min="13822" max="13822" width="42.85546875" style="2" customWidth="1"/>
    <col min="13823" max="13823" width="11.5703125" style="2"/>
    <col min="13824" max="13824" width="11.28515625" style="2" customWidth="1"/>
    <col min="13825" max="13825" width="12.85546875" style="2" customWidth="1"/>
    <col min="13826" max="13826" width="12.140625" style="2" customWidth="1"/>
    <col min="13827" max="13827" width="11.7109375" style="2" customWidth="1"/>
    <col min="13828" max="13828" width="11.42578125" style="2" customWidth="1"/>
    <col min="13829" max="13829" width="12.7109375" style="2" customWidth="1"/>
    <col min="13830" max="13830" width="4.140625" style="2" customWidth="1"/>
    <col min="13831" max="13831" width="45.28515625" style="2" customWidth="1"/>
    <col min="13832" max="13832" width="14.85546875" style="2" customWidth="1"/>
    <col min="13833" max="13833" width="12.28515625" style="2" customWidth="1"/>
    <col min="13834" max="13835" width="11.140625" style="2" customWidth="1"/>
    <col min="13836" max="13836" width="12.42578125" style="2" customWidth="1"/>
    <col min="13837" max="13837" width="11.42578125" style="2" customWidth="1"/>
    <col min="13838" max="13838" width="13.5703125" style="2" customWidth="1"/>
    <col min="13839" max="14076" width="11.5703125" style="2"/>
    <col min="14077" max="14077" width="23.140625" style="2" customWidth="1"/>
    <col min="14078" max="14078" width="42.85546875" style="2" customWidth="1"/>
    <col min="14079" max="14079" width="11.5703125" style="2"/>
    <col min="14080" max="14080" width="11.28515625" style="2" customWidth="1"/>
    <col min="14081" max="14081" width="12.85546875" style="2" customWidth="1"/>
    <col min="14082" max="14082" width="12.140625" style="2" customWidth="1"/>
    <col min="14083" max="14083" width="11.7109375" style="2" customWidth="1"/>
    <col min="14084" max="14084" width="11.42578125" style="2" customWidth="1"/>
    <col min="14085" max="14085" width="12.7109375" style="2" customWidth="1"/>
    <col min="14086" max="14086" width="4.140625" style="2" customWidth="1"/>
    <col min="14087" max="14087" width="45.28515625" style="2" customWidth="1"/>
    <col min="14088" max="14088" width="14.85546875" style="2" customWidth="1"/>
    <col min="14089" max="14089" width="12.28515625" style="2" customWidth="1"/>
    <col min="14090" max="14091" width="11.140625" style="2" customWidth="1"/>
    <col min="14092" max="14092" width="12.42578125" style="2" customWidth="1"/>
    <col min="14093" max="14093" width="11.42578125" style="2" customWidth="1"/>
    <col min="14094" max="14094" width="13.5703125" style="2" customWidth="1"/>
    <col min="14095" max="14332" width="11.5703125" style="2"/>
    <col min="14333" max="14333" width="23.140625" style="2" customWidth="1"/>
    <col min="14334" max="14334" width="42.85546875" style="2" customWidth="1"/>
    <col min="14335" max="14335" width="11.5703125" style="2"/>
    <col min="14336" max="14336" width="11.28515625" style="2" customWidth="1"/>
    <col min="14337" max="14337" width="12.85546875" style="2" customWidth="1"/>
    <col min="14338" max="14338" width="12.140625" style="2" customWidth="1"/>
    <col min="14339" max="14339" width="11.7109375" style="2" customWidth="1"/>
    <col min="14340" max="14340" width="11.42578125" style="2" customWidth="1"/>
    <col min="14341" max="14341" width="12.7109375" style="2" customWidth="1"/>
    <col min="14342" max="14342" width="4.140625" style="2" customWidth="1"/>
    <col min="14343" max="14343" width="45.28515625" style="2" customWidth="1"/>
    <col min="14344" max="14344" width="14.85546875" style="2" customWidth="1"/>
    <col min="14345" max="14345" width="12.28515625" style="2" customWidth="1"/>
    <col min="14346" max="14347" width="11.140625" style="2" customWidth="1"/>
    <col min="14348" max="14348" width="12.42578125" style="2" customWidth="1"/>
    <col min="14349" max="14349" width="11.42578125" style="2" customWidth="1"/>
    <col min="14350" max="14350" width="13.5703125" style="2" customWidth="1"/>
    <col min="14351" max="14588" width="11.5703125" style="2"/>
    <col min="14589" max="14589" width="23.140625" style="2" customWidth="1"/>
    <col min="14590" max="14590" width="42.85546875" style="2" customWidth="1"/>
    <col min="14591" max="14591" width="11.5703125" style="2"/>
    <col min="14592" max="14592" width="11.28515625" style="2" customWidth="1"/>
    <col min="14593" max="14593" width="12.85546875" style="2" customWidth="1"/>
    <col min="14594" max="14594" width="12.140625" style="2" customWidth="1"/>
    <col min="14595" max="14595" width="11.7109375" style="2" customWidth="1"/>
    <col min="14596" max="14596" width="11.42578125" style="2" customWidth="1"/>
    <col min="14597" max="14597" width="12.7109375" style="2" customWidth="1"/>
    <col min="14598" max="14598" width="4.140625" style="2" customWidth="1"/>
    <col min="14599" max="14599" width="45.28515625" style="2" customWidth="1"/>
    <col min="14600" max="14600" width="14.85546875" style="2" customWidth="1"/>
    <col min="14601" max="14601" width="12.28515625" style="2" customWidth="1"/>
    <col min="14602" max="14603" width="11.140625" style="2" customWidth="1"/>
    <col min="14604" max="14604" width="12.42578125" style="2" customWidth="1"/>
    <col min="14605" max="14605" width="11.42578125" style="2" customWidth="1"/>
    <col min="14606" max="14606" width="13.5703125" style="2" customWidth="1"/>
    <col min="14607" max="14844" width="11.5703125" style="2"/>
    <col min="14845" max="14845" width="23.140625" style="2" customWidth="1"/>
    <col min="14846" max="14846" width="42.85546875" style="2" customWidth="1"/>
    <col min="14847" max="14847" width="11.5703125" style="2"/>
    <col min="14848" max="14848" width="11.28515625" style="2" customWidth="1"/>
    <col min="14849" max="14849" width="12.85546875" style="2" customWidth="1"/>
    <col min="14850" max="14850" width="12.140625" style="2" customWidth="1"/>
    <col min="14851" max="14851" width="11.7109375" style="2" customWidth="1"/>
    <col min="14852" max="14852" width="11.42578125" style="2" customWidth="1"/>
    <col min="14853" max="14853" width="12.7109375" style="2" customWidth="1"/>
    <col min="14854" max="14854" width="4.140625" style="2" customWidth="1"/>
    <col min="14855" max="14855" width="45.28515625" style="2" customWidth="1"/>
    <col min="14856" max="14856" width="14.85546875" style="2" customWidth="1"/>
    <col min="14857" max="14857" width="12.28515625" style="2" customWidth="1"/>
    <col min="14858" max="14859" width="11.140625" style="2" customWidth="1"/>
    <col min="14860" max="14860" width="12.42578125" style="2" customWidth="1"/>
    <col min="14861" max="14861" width="11.42578125" style="2" customWidth="1"/>
    <col min="14862" max="14862" width="13.5703125" style="2" customWidth="1"/>
    <col min="14863" max="15100" width="11.5703125" style="2"/>
    <col min="15101" max="15101" width="23.140625" style="2" customWidth="1"/>
    <col min="15102" max="15102" width="42.85546875" style="2" customWidth="1"/>
    <col min="15103" max="15103" width="11.5703125" style="2"/>
    <col min="15104" max="15104" width="11.28515625" style="2" customWidth="1"/>
    <col min="15105" max="15105" width="12.85546875" style="2" customWidth="1"/>
    <col min="15106" max="15106" width="12.140625" style="2" customWidth="1"/>
    <col min="15107" max="15107" width="11.7109375" style="2" customWidth="1"/>
    <col min="15108" max="15108" width="11.42578125" style="2" customWidth="1"/>
    <col min="15109" max="15109" width="12.7109375" style="2" customWidth="1"/>
    <col min="15110" max="15110" width="4.140625" style="2" customWidth="1"/>
    <col min="15111" max="15111" width="45.28515625" style="2" customWidth="1"/>
    <col min="15112" max="15112" width="14.85546875" style="2" customWidth="1"/>
    <col min="15113" max="15113" width="12.28515625" style="2" customWidth="1"/>
    <col min="15114" max="15115" width="11.140625" style="2" customWidth="1"/>
    <col min="15116" max="15116" width="12.42578125" style="2" customWidth="1"/>
    <col min="15117" max="15117" width="11.42578125" style="2" customWidth="1"/>
    <col min="15118" max="15118" width="13.5703125" style="2" customWidth="1"/>
    <col min="15119" max="15356" width="11.5703125" style="2"/>
    <col min="15357" max="15357" width="23.140625" style="2" customWidth="1"/>
    <col min="15358" max="15358" width="42.85546875" style="2" customWidth="1"/>
    <col min="15359" max="15359" width="11.5703125" style="2"/>
    <col min="15360" max="15360" width="11.28515625" style="2" customWidth="1"/>
    <col min="15361" max="15361" width="12.85546875" style="2" customWidth="1"/>
    <col min="15362" max="15362" width="12.140625" style="2" customWidth="1"/>
    <col min="15363" max="15363" width="11.7109375" style="2" customWidth="1"/>
    <col min="15364" max="15364" width="11.42578125" style="2" customWidth="1"/>
    <col min="15365" max="15365" width="12.7109375" style="2" customWidth="1"/>
    <col min="15366" max="15366" width="4.140625" style="2" customWidth="1"/>
    <col min="15367" max="15367" width="45.28515625" style="2" customWidth="1"/>
    <col min="15368" max="15368" width="14.85546875" style="2" customWidth="1"/>
    <col min="15369" max="15369" width="12.28515625" style="2" customWidth="1"/>
    <col min="15370" max="15371" width="11.140625" style="2" customWidth="1"/>
    <col min="15372" max="15372" width="12.42578125" style="2" customWidth="1"/>
    <col min="15373" max="15373" width="11.42578125" style="2" customWidth="1"/>
    <col min="15374" max="15374" width="13.5703125" style="2" customWidth="1"/>
    <col min="15375" max="15612" width="11.5703125" style="2"/>
    <col min="15613" max="15613" width="23.140625" style="2" customWidth="1"/>
    <col min="15614" max="15614" width="42.85546875" style="2" customWidth="1"/>
    <col min="15615" max="15615" width="11.5703125" style="2"/>
    <col min="15616" max="15616" width="11.28515625" style="2" customWidth="1"/>
    <col min="15617" max="15617" width="12.85546875" style="2" customWidth="1"/>
    <col min="15618" max="15618" width="12.140625" style="2" customWidth="1"/>
    <col min="15619" max="15619" width="11.7109375" style="2" customWidth="1"/>
    <col min="15620" max="15620" width="11.42578125" style="2" customWidth="1"/>
    <col min="15621" max="15621" width="12.7109375" style="2" customWidth="1"/>
    <col min="15622" max="15622" width="4.140625" style="2" customWidth="1"/>
    <col min="15623" max="15623" width="45.28515625" style="2" customWidth="1"/>
    <col min="15624" max="15624" width="14.85546875" style="2" customWidth="1"/>
    <col min="15625" max="15625" width="12.28515625" style="2" customWidth="1"/>
    <col min="15626" max="15627" width="11.140625" style="2" customWidth="1"/>
    <col min="15628" max="15628" width="12.42578125" style="2" customWidth="1"/>
    <col min="15629" max="15629" width="11.42578125" style="2" customWidth="1"/>
    <col min="15630" max="15630" width="13.5703125" style="2" customWidth="1"/>
    <col min="15631" max="15868" width="11.5703125" style="2"/>
    <col min="15869" max="15869" width="23.140625" style="2" customWidth="1"/>
    <col min="15870" max="15870" width="42.85546875" style="2" customWidth="1"/>
    <col min="15871" max="15871" width="11.5703125" style="2"/>
    <col min="15872" max="15872" width="11.28515625" style="2" customWidth="1"/>
    <col min="15873" max="15873" width="12.85546875" style="2" customWidth="1"/>
    <col min="15874" max="15874" width="12.140625" style="2" customWidth="1"/>
    <col min="15875" max="15875" width="11.7109375" style="2" customWidth="1"/>
    <col min="15876" max="15876" width="11.42578125" style="2" customWidth="1"/>
    <col min="15877" max="15877" width="12.7109375" style="2" customWidth="1"/>
    <col min="15878" max="15878" width="4.140625" style="2" customWidth="1"/>
    <col min="15879" max="15879" width="45.28515625" style="2" customWidth="1"/>
    <col min="15880" max="15880" width="14.85546875" style="2" customWidth="1"/>
    <col min="15881" max="15881" width="12.28515625" style="2" customWidth="1"/>
    <col min="15882" max="15883" width="11.140625" style="2" customWidth="1"/>
    <col min="15884" max="15884" width="12.42578125" style="2" customWidth="1"/>
    <col min="15885" max="15885" width="11.42578125" style="2" customWidth="1"/>
    <col min="15886" max="15886" width="13.5703125" style="2" customWidth="1"/>
    <col min="15887" max="16124" width="11.5703125" style="2"/>
    <col min="16125" max="16125" width="23.140625" style="2" customWidth="1"/>
    <col min="16126" max="16126" width="42.85546875" style="2" customWidth="1"/>
    <col min="16127" max="16127" width="11.5703125" style="2"/>
    <col min="16128" max="16128" width="11.28515625" style="2" customWidth="1"/>
    <col min="16129" max="16129" width="12.85546875" style="2" customWidth="1"/>
    <col min="16130" max="16130" width="12.140625" style="2" customWidth="1"/>
    <col min="16131" max="16131" width="11.7109375" style="2" customWidth="1"/>
    <col min="16132" max="16132" width="11.42578125" style="2" customWidth="1"/>
    <col min="16133" max="16133" width="12.7109375" style="2" customWidth="1"/>
    <col min="16134" max="16134" width="4.140625" style="2" customWidth="1"/>
    <col min="16135" max="16135" width="45.28515625" style="2" customWidth="1"/>
    <col min="16136" max="16136" width="14.85546875" style="2" customWidth="1"/>
    <col min="16137" max="16137" width="12.28515625" style="2" customWidth="1"/>
    <col min="16138" max="16139" width="11.140625" style="2" customWidth="1"/>
    <col min="16140" max="16140" width="12.42578125" style="2" customWidth="1"/>
    <col min="16141" max="16141" width="11.42578125" style="2" customWidth="1"/>
    <col min="16142" max="16142" width="13.5703125" style="2" customWidth="1"/>
    <col min="16143" max="16384" width="11.5703125" style="2"/>
  </cols>
  <sheetData>
    <row r="1" spans="1:34" ht="18.75" x14ac:dyDescent="0.3">
      <c r="M1" s="24"/>
      <c r="N1" s="24" t="s">
        <v>1</v>
      </c>
      <c r="O1" s="24"/>
      <c r="P1" s="24"/>
      <c r="Q1" s="24"/>
      <c r="R1" s="24"/>
      <c r="S1" s="24"/>
      <c r="T1" s="24"/>
      <c r="U1" s="24"/>
      <c r="V1" s="25"/>
      <c r="W1" s="26"/>
      <c r="X1" s="26"/>
      <c r="Y1" s="27"/>
      <c r="Z1" s="27"/>
    </row>
    <row r="2" spans="1:34" ht="18.75" x14ac:dyDescent="0.3">
      <c r="A2" s="28"/>
      <c r="B2" s="24" t="s">
        <v>0</v>
      </c>
      <c r="C2" s="28"/>
      <c r="D2" s="28"/>
      <c r="E2" s="28"/>
      <c r="F2" s="28"/>
      <c r="G2" s="26"/>
      <c r="H2" s="26"/>
      <c r="I2" s="234"/>
      <c r="J2" s="26"/>
      <c r="K2" s="29"/>
      <c r="M2" s="24" t="s">
        <v>2</v>
      </c>
      <c r="N2" s="24"/>
      <c r="O2" s="24"/>
      <c r="P2" s="24"/>
      <c r="Q2" s="24"/>
      <c r="R2" s="24"/>
      <c r="S2" s="24"/>
      <c r="T2" s="24"/>
      <c r="U2" s="24"/>
      <c r="V2" s="25"/>
      <c r="W2" s="26"/>
      <c r="X2" s="26"/>
      <c r="Y2" s="27"/>
      <c r="Z2" s="27"/>
    </row>
    <row r="3" spans="1:34" ht="18.75" x14ac:dyDescent="0.3">
      <c r="A3" s="24" t="s">
        <v>2</v>
      </c>
      <c r="B3" s="24"/>
      <c r="C3" s="24"/>
      <c r="D3" s="24"/>
      <c r="E3" s="24"/>
      <c r="F3" s="24"/>
      <c r="G3" s="26"/>
      <c r="H3" s="26"/>
      <c r="I3" s="234"/>
      <c r="J3" s="26"/>
      <c r="K3" s="29"/>
      <c r="M3" s="24" t="s">
        <v>3</v>
      </c>
      <c r="N3" s="24"/>
      <c r="O3" s="24"/>
      <c r="P3" s="24"/>
      <c r="Q3" s="24"/>
      <c r="R3" s="24"/>
      <c r="S3" s="24"/>
      <c r="T3" s="24"/>
      <c r="U3" s="24"/>
      <c r="V3" s="25"/>
      <c r="W3" s="26"/>
      <c r="X3" s="26"/>
      <c r="Y3" s="27"/>
      <c r="Z3" s="27"/>
    </row>
    <row r="4" spans="1:34" ht="18.75" x14ac:dyDescent="0.3">
      <c r="A4" s="24" t="s">
        <v>3</v>
      </c>
      <c r="B4" s="24"/>
      <c r="C4" s="24"/>
      <c r="D4" s="24"/>
      <c r="E4" s="24"/>
      <c r="F4" s="24"/>
      <c r="G4" s="26"/>
      <c r="H4" s="26"/>
      <c r="I4" s="234"/>
      <c r="J4" s="26"/>
      <c r="K4" s="29"/>
      <c r="M4" s="24" t="s">
        <v>191</v>
      </c>
      <c r="N4" s="24"/>
      <c r="O4" s="24"/>
      <c r="P4" s="24"/>
      <c r="Q4" s="24"/>
      <c r="R4" s="24"/>
      <c r="S4" s="24"/>
      <c r="T4" s="24"/>
      <c r="U4" s="24"/>
      <c r="V4" s="25"/>
      <c r="W4" s="26"/>
      <c r="X4" s="26"/>
      <c r="Y4" s="27"/>
      <c r="Z4" s="27"/>
    </row>
    <row r="5" spans="1:34" ht="18.75" x14ac:dyDescent="0.3">
      <c r="A5" s="24" t="s">
        <v>191</v>
      </c>
      <c r="B5" s="24"/>
      <c r="C5" s="24"/>
      <c r="D5" s="24"/>
      <c r="E5" s="24"/>
      <c r="F5" s="24"/>
      <c r="G5" s="26"/>
      <c r="H5" s="26"/>
      <c r="I5" s="234"/>
      <c r="J5" s="26"/>
      <c r="K5" s="29"/>
      <c r="M5" s="24" t="s">
        <v>128</v>
      </c>
      <c r="N5" s="24"/>
      <c r="O5" s="24"/>
      <c r="P5" s="24"/>
      <c r="Q5" s="24"/>
      <c r="R5" s="24"/>
      <c r="S5" s="24"/>
      <c r="T5" s="24"/>
      <c r="U5" s="24"/>
      <c r="V5" s="25"/>
      <c r="W5" s="26"/>
      <c r="X5" s="26"/>
      <c r="Y5" s="27"/>
      <c r="Z5" s="27"/>
    </row>
    <row r="6" spans="1:34" ht="18.75" x14ac:dyDescent="0.3">
      <c r="A6" s="24" t="s">
        <v>128</v>
      </c>
      <c r="B6" s="24"/>
      <c r="C6" s="24"/>
      <c r="D6" s="24"/>
      <c r="E6" s="24"/>
      <c r="F6" s="24"/>
      <c r="G6" s="26"/>
      <c r="H6" s="26"/>
      <c r="I6" s="234"/>
      <c r="J6" s="26"/>
      <c r="K6" s="29"/>
      <c r="M6" s="25"/>
      <c r="N6" s="25" t="s">
        <v>4</v>
      </c>
      <c r="O6" s="25"/>
      <c r="P6" s="25"/>
      <c r="Q6" s="25"/>
      <c r="R6" s="25"/>
      <c r="S6" s="25"/>
      <c r="T6" s="25"/>
      <c r="U6" s="25"/>
      <c r="V6" s="25"/>
      <c r="W6" s="26"/>
      <c r="X6" s="26"/>
      <c r="Y6" s="27"/>
      <c r="Z6" s="27"/>
    </row>
    <row r="7" spans="1:34" ht="15.75" x14ac:dyDescent="0.25">
      <c r="A7" s="25"/>
      <c r="B7" s="25" t="s">
        <v>4</v>
      </c>
      <c r="C7" s="25"/>
      <c r="D7" s="25"/>
      <c r="E7" s="25"/>
      <c r="F7" s="25"/>
      <c r="G7" s="26"/>
      <c r="H7" s="26"/>
      <c r="I7" s="234"/>
      <c r="J7" s="26"/>
      <c r="K7" s="27"/>
      <c r="M7" s="26" t="s">
        <v>166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7"/>
      <c r="AB7" s="30"/>
      <c r="AC7" s="30"/>
      <c r="AD7" s="30"/>
      <c r="AE7" s="30"/>
      <c r="AF7" s="30"/>
      <c r="AG7" s="30"/>
      <c r="AH7" s="30"/>
    </row>
    <row r="8" spans="1:34" ht="16.5" thickBot="1" x14ac:dyDescent="0.3">
      <c r="A8" s="25" t="s">
        <v>4</v>
      </c>
      <c r="B8" s="25"/>
      <c r="C8" s="25"/>
      <c r="D8" s="25"/>
      <c r="E8" s="25"/>
      <c r="F8" s="25"/>
      <c r="G8" s="26"/>
      <c r="H8" s="26"/>
      <c r="I8" s="234"/>
      <c r="J8" s="26"/>
      <c r="K8" s="29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B8" s="30"/>
      <c r="AC8" s="30"/>
      <c r="AD8" s="30"/>
      <c r="AE8" s="30"/>
      <c r="AF8" s="30"/>
      <c r="AG8" s="30"/>
      <c r="AH8" s="30"/>
    </row>
    <row r="9" spans="1:34" ht="16.5" thickBot="1" x14ac:dyDescent="0.3">
      <c r="A9" s="31" t="s">
        <v>5</v>
      </c>
      <c r="B9" s="32"/>
      <c r="C9" s="33"/>
      <c r="D9" s="33"/>
      <c r="E9" s="33"/>
      <c r="F9" s="33"/>
      <c r="G9" s="33"/>
      <c r="H9" s="34"/>
      <c r="I9" s="235"/>
      <c r="J9" s="29"/>
      <c r="K9" s="29"/>
      <c r="L9" s="35"/>
      <c r="M9" s="36"/>
      <c r="N9" s="37" t="s">
        <v>7</v>
      </c>
      <c r="O9" s="38" t="s">
        <v>142</v>
      </c>
      <c r="P9" s="38" t="s">
        <v>143</v>
      </c>
      <c r="Q9" s="38" t="s">
        <v>143</v>
      </c>
      <c r="R9" s="38" t="s">
        <v>144</v>
      </c>
      <c r="S9" s="38" t="s">
        <v>145</v>
      </c>
      <c r="T9" s="37" t="s">
        <v>146</v>
      </c>
      <c r="U9" s="38" t="s">
        <v>8</v>
      </c>
      <c r="V9" s="39"/>
      <c r="W9" s="40" t="s">
        <v>9</v>
      </c>
      <c r="X9" s="40"/>
      <c r="Y9" s="40" t="s">
        <v>4</v>
      </c>
      <c r="Z9" s="41" t="s">
        <v>4</v>
      </c>
      <c r="AA9" s="42"/>
      <c r="AB9" s="30"/>
      <c r="AC9" s="30"/>
      <c r="AD9" s="30"/>
      <c r="AE9" s="30"/>
      <c r="AF9" s="30"/>
      <c r="AG9" s="30"/>
      <c r="AH9" s="30"/>
    </row>
    <row r="10" spans="1:34" ht="15.75" x14ac:dyDescent="0.25">
      <c r="A10" s="43" t="s">
        <v>6</v>
      </c>
      <c r="B10" s="44">
        <f>B12+B13</f>
        <v>8101.7000000000007</v>
      </c>
      <c r="C10" s="45"/>
      <c r="D10" s="45"/>
      <c r="E10" s="45"/>
      <c r="F10" s="45"/>
      <c r="G10" s="45"/>
      <c r="H10" s="46"/>
      <c r="I10" s="235"/>
      <c r="J10" s="29"/>
      <c r="K10" s="29"/>
      <c r="L10" s="47"/>
      <c r="M10" s="48"/>
      <c r="N10" s="49" t="s">
        <v>12</v>
      </c>
      <c r="O10" s="49" t="s">
        <v>141</v>
      </c>
      <c r="P10" s="49" t="s">
        <v>147</v>
      </c>
      <c r="Q10" s="49" t="s">
        <v>147</v>
      </c>
      <c r="R10" s="49" t="s">
        <v>148</v>
      </c>
      <c r="S10" s="49" t="s">
        <v>147</v>
      </c>
      <c r="T10" s="49" t="s">
        <v>147</v>
      </c>
      <c r="U10" s="49" t="s">
        <v>13</v>
      </c>
      <c r="V10" s="49" t="s">
        <v>14</v>
      </c>
      <c r="W10" s="49" t="s">
        <v>15</v>
      </c>
      <c r="X10" s="49" t="s">
        <v>16</v>
      </c>
      <c r="Y10" s="49" t="s">
        <v>17</v>
      </c>
      <c r="Z10" s="49" t="s">
        <v>18</v>
      </c>
      <c r="AA10" s="50"/>
      <c r="AB10" s="30"/>
      <c r="AC10" s="30"/>
      <c r="AD10" s="30"/>
      <c r="AE10" s="30"/>
      <c r="AF10" s="30"/>
      <c r="AG10" s="30"/>
      <c r="AH10" s="30"/>
    </row>
    <row r="11" spans="1:34" ht="16.5" thickBot="1" x14ac:dyDescent="0.3">
      <c r="A11" s="51" t="s">
        <v>10</v>
      </c>
      <c r="B11" s="52" t="s">
        <v>11</v>
      </c>
      <c r="C11" s="53"/>
      <c r="D11" s="53"/>
      <c r="E11" s="53"/>
      <c r="F11" s="53"/>
      <c r="G11" s="53"/>
      <c r="H11" s="54"/>
      <c r="I11" s="235"/>
      <c r="J11" s="29"/>
      <c r="K11" s="29"/>
      <c r="L11" s="47"/>
      <c r="M11" s="48"/>
      <c r="N11" s="55" t="s">
        <v>4</v>
      </c>
      <c r="O11" s="55"/>
      <c r="P11" s="55" t="s">
        <v>149</v>
      </c>
      <c r="Q11" s="55" t="s">
        <v>150</v>
      </c>
      <c r="R11" s="55" t="s">
        <v>147</v>
      </c>
      <c r="S11" s="55"/>
      <c r="T11" s="55"/>
      <c r="U11" s="55" t="s">
        <v>20</v>
      </c>
      <c r="V11" s="55"/>
      <c r="W11" s="55"/>
      <c r="X11" s="55"/>
      <c r="Y11" s="55"/>
      <c r="Z11" s="55"/>
      <c r="AB11" s="30"/>
      <c r="AC11" s="30"/>
      <c r="AD11" s="30"/>
      <c r="AE11" s="30"/>
      <c r="AF11" s="30"/>
      <c r="AG11" s="30"/>
      <c r="AH11" s="30"/>
    </row>
    <row r="12" spans="1:34" ht="16.5" thickBot="1" x14ac:dyDescent="0.3">
      <c r="A12" s="56" t="s">
        <v>19</v>
      </c>
      <c r="B12" s="44">
        <v>7656.1</v>
      </c>
      <c r="C12" s="45"/>
      <c r="D12" s="45"/>
      <c r="E12" s="45"/>
      <c r="F12" s="45"/>
      <c r="G12" s="45"/>
      <c r="H12" s="46"/>
      <c r="I12" s="235"/>
      <c r="J12" s="29"/>
      <c r="K12" s="29"/>
      <c r="L12" s="57"/>
      <c r="M12" s="58"/>
      <c r="N12" s="55" t="s">
        <v>22</v>
      </c>
      <c r="O12" s="55" t="s">
        <v>22</v>
      </c>
      <c r="P12" s="55" t="s">
        <v>22</v>
      </c>
      <c r="Q12" s="55" t="s">
        <v>22</v>
      </c>
      <c r="R12" s="55" t="s">
        <v>22</v>
      </c>
      <c r="S12" s="55" t="s">
        <v>22</v>
      </c>
      <c r="T12" s="55" t="s">
        <v>22</v>
      </c>
      <c r="U12" s="55" t="s">
        <v>23</v>
      </c>
      <c r="V12" s="55" t="s">
        <v>22</v>
      </c>
      <c r="W12" s="55" t="s">
        <v>22</v>
      </c>
      <c r="X12" s="55" t="s">
        <v>22</v>
      </c>
      <c r="Y12" s="55" t="s">
        <v>22</v>
      </c>
      <c r="Z12" s="55" t="s">
        <v>22</v>
      </c>
      <c r="AB12" s="30"/>
      <c r="AC12" s="30"/>
      <c r="AD12" s="30"/>
      <c r="AE12" s="30"/>
      <c r="AF12" s="30"/>
      <c r="AG12" s="30"/>
      <c r="AH12" s="30"/>
    </row>
    <row r="13" spans="1:34" ht="16.5" thickBot="1" x14ac:dyDescent="0.3">
      <c r="A13" s="59" t="s">
        <v>21</v>
      </c>
      <c r="B13" s="60">
        <v>445.6</v>
      </c>
      <c r="C13" s="61"/>
      <c r="D13" s="61"/>
      <c r="E13" s="61"/>
      <c r="F13" s="61"/>
      <c r="G13" s="61"/>
      <c r="H13" s="62"/>
      <c r="I13" s="235"/>
      <c r="J13" s="29"/>
      <c r="K13" s="29"/>
      <c r="L13" s="63" t="s">
        <v>27</v>
      </c>
      <c r="M13" s="64" t="s">
        <v>192</v>
      </c>
      <c r="N13" s="65">
        <v>-284426.42219999922</v>
      </c>
      <c r="O13" s="65">
        <v>26369.849999999991</v>
      </c>
      <c r="P13" s="65"/>
      <c r="Q13" s="65"/>
      <c r="R13" s="65"/>
      <c r="S13" s="65"/>
      <c r="T13" s="65"/>
      <c r="U13" s="66"/>
      <c r="V13" s="67"/>
      <c r="W13" s="66"/>
      <c r="X13" s="66"/>
      <c r="Y13" s="66"/>
      <c r="Z13" s="68"/>
      <c r="AB13" s="30"/>
      <c r="AC13" s="30"/>
      <c r="AD13" s="30"/>
      <c r="AE13" s="30"/>
      <c r="AF13" s="30"/>
      <c r="AG13" s="30"/>
      <c r="AH13" s="30"/>
    </row>
    <row r="14" spans="1:34" ht="15.75" x14ac:dyDescent="0.25">
      <c r="A14" s="69"/>
      <c r="B14" s="69"/>
      <c r="C14" s="70" t="s">
        <v>24</v>
      </c>
      <c r="D14" s="71"/>
      <c r="E14" s="72" t="s">
        <v>25</v>
      </c>
      <c r="F14" s="73"/>
      <c r="G14" s="70" t="s">
        <v>26</v>
      </c>
      <c r="H14" s="71"/>
      <c r="I14" s="235"/>
      <c r="J14" s="10"/>
      <c r="K14" s="74"/>
      <c r="L14" s="47"/>
      <c r="M14" s="75"/>
      <c r="N14" s="76"/>
      <c r="O14" s="76"/>
      <c r="P14" s="77"/>
      <c r="Q14" s="77"/>
      <c r="R14" s="77"/>
      <c r="S14" s="77"/>
      <c r="T14" s="77"/>
      <c r="U14" s="76"/>
      <c r="V14" s="76"/>
      <c r="W14" s="76"/>
      <c r="X14" s="76"/>
      <c r="Y14" s="76"/>
      <c r="Z14" s="78"/>
      <c r="AB14" s="30"/>
      <c r="AC14" s="30"/>
      <c r="AD14" s="30"/>
      <c r="AE14" s="30"/>
      <c r="AF14" s="30"/>
      <c r="AG14" s="30"/>
      <c r="AH14" s="30"/>
    </row>
    <row r="15" spans="1:34" ht="15.75" x14ac:dyDescent="0.25">
      <c r="A15" s="79" t="s">
        <v>28</v>
      </c>
      <c r="B15" s="80" t="s">
        <v>29</v>
      </c>
      <c r="C15" s="81" t="s">
        <v>30</v>
      </c>
      <c r="D15" s="82" t="s">
        <v>31</v>
      </c>
      <c r="E15" s="83" t="s">
        <v>30</v>
      </c>
      <c r="F15" s="23" t="s">
        <v>31</v>
      </c>
      <c r="G15" s="81" t="s">
        <v>30</v>
      </c>
      <c r="H15" s="82" t="s">
        <v>31</v>
      </c>
      <c r="I15" s="235"/>
      <c r="J15" s="10"/>
      <c r="K15" s="74"/>
      <c r="L15" s="84">
        <v>1</v>
      </c>
      <c r="M15" s="85" t="s">
        <v>193</v>
      </c>
      <c r="N15" s="77">
        <v>949542.84492999967</v>
      </c>
      <c r="O15" s="77">
        <v>14090.619999999995</v>
      </c>
      <c r="P15" s="77">
        <v>-7322.34</v>
      </c>
      <c r="Q15" s="77">
        <v>-51854.35</v>
      </c>
      <c r="R15" s="77">
        <v>-178.09999999999854</v>
      </c>
      <c r="S15" s="77">
        <v>3531.260000000002</v>
      </c>
      <c r="T15" s="77">
        <v>-45621.435000000056</v>
      </c>
      <c r="U15" s="77">
        <v>-67190.03</v>
      </c>
      <c r="V15" s="77">
        <v>106.52000000000001</v>
      </c>
      <c r="W15" s="77">
        <v>74.489999999999995</v>
      </c>
      <c r="X15" s="77">
        <v>0</v>
      </c>
      <c r="Y15" s="77">
        <v>-22324.99</v>
      </c>
      <c r="Z15" s="86">
        <v>-45046.05</v>
      </c>
      <c r="AA15" s="50"/>
      <c r="AB15" s="8"/>
      <c r="AC15" s="30"/>
      <c r="AD15" s="30"/>
      <c r="AE15" s="30"/>
      <c r="AF15" s="30"/>
      <c r="AG15" s="30"/>
      <c r="AH15" s="30"/>
    </row>
    <row r="16" spans="1:34" ht="15.75" x14ac:dyDescent="0.25">
      <c r="A16" s="79" t="s">
        <v>32</v>
      </c>
      <c r="B16" s="79"/>
      <c r="C16" s="81" t="s">
        <v>33</v>
      </c>
      <c r="D16" s="82" t="s">
        <v>34</v>
      </c>
      <c r="E16" s="83" t="s">
        <v>33</v>
      </c>
      <c r="F16" s="23" t="s">
        <v>35</v>
      </c>
      <c r="G16" s="81" t="s">
        <v>33</v>
      </c>
      <c r="H16" s="82" t="s">
        <v>35</v>
      </c>
      <c r="I16" s="235"/>
      <c r="J16" s="10"/>
      <c r="K16" s="10"/>
      <c r="L16" s="84"/>
      <c r="M16" s="85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86"/>
      <c r="AA16" s="50"/>
      <c r="AB16" s="8"/>
      <c r="AC16" s="30"/>
      <c r="AD16" s="30"/>
      <c r="AE16" s="30"/>
      <c r="AF16" s="30"/>
      <c r="AG16" s="30"/>
      <c r="AH16" s="30"/>
    </row>
    <row r="17" spans="1:41" ht="15.75" x14ac:dyDescent="0.25">
      <c r="A17" s="79"/>
      <c r="B17" s="79"/>
      <c r="C17" s="43"/>
      <c r="D17" s="82" t="s">
        <v>36</v>
      </c>
      <c r="E17" s="87"/>
      <c r="F17" s="23" t="s">
        <v>36</v>
      </c>
      <c r="G17" s="43"/>
      <c r="H17" s="82" t="s">
        <v>36</v>
      </c>
      <c r="I17" s="235"/>
      <c r="J17" s="10"/>
      <c r="K17" s="10"/>
      <c r="L17" s="84"/>
      <c r="M17" s="85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86"/>
      <c r="AA17" s="50"/>
      <c r="AB17" s="8"/>
      <c r="AC17" s="30"/>
      <c r="AD17" s="30"/>
      <c r="AE17" s="30"/>
      <c r="AF17" s="30"/>
      <c r="AG17" s="30"/>
      <c r="AH17" s="30"/>
    </row>
    <row r="18" spans="1:41" ht="15.75" x14ac:dyDescent="0.25">
      <c r="A18" s="88"/>
      <c r="B18" s="88"/>
      <c r="C18" s="89" t="s">
        <v>23</v>
      </c>
      <c r="D18" s="90" t="s">
        <v>22</v>
      </c>
      <c r="E18" s="91" t="s">
        <v>23</v>
      </c>
      <c r="F18" s="92" t="s">
        <v>22</v>
      </c>
      <c r="G18" s="89" t="s">
        <v>23</v>
      </c>
      <c r="H18" s="90" t="s">
        <v>22</v>
      </c>
      <c r="I18" s="235"/>
      <c r="J18" s="10"/>
      <c r="K18" s="10"/>
      <c r="L18" s="84"/>
      <c r="M18" s="85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86"/>
      <c r="AA18" s="50"/>
      <c r="AE18" s="30"/>
      <c r="AF18" s="30"/>
      <c r="AG18" s="30"/>
      <c r="AH18" s="30"/>
    </row>
    <row r="19" spans="1:41" ht="16.5" customHeight="1" x14ac:dyDescent="0.25">
      <c r="A19" s="93" t="s">
        <v>37</v>
      </c>
      <c r="B19" s="80" t="s">
        <v>38</v>
      </c>
      <c r="C19" s="94">
        <f>D19*8101.7*12</f>
        <v>230412.348</v>
      </c>
      <c r="D19" s="95">
        <v>2.37</v>
      </c>
      <c r="E19" s="96">
        <f>F19*8101.7*12</f>
        <v>230412.348</v>
      </c>
      <c r="F19" s="97">
        <v>2.37</v>
      </c>
      <c r="G19" s="94">
        <f>C19-E19</f>
        <v>0</v>
      </c>
      <c r="H19" s="95">
        <f>D19-F19</f>
        <v>0</v>
      </c>
      <c r="I19" s="236"/>
      <c r="J19" s="98"/>
      <c r="K19" s="99"/>
      <c r="L19" s="84"/>
      <c r="M19" s="85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86"/>
      <c r="AA19" s="50"/>
      <c r="AE19" s="30"/>
      <c r="AF19" s="30"/>
      <c r="AG19" s="30"/>
      <c r="AH19" s="30"/>
    </row>
    <row r="20" spans="1:41" ht="16.5" customHeight="1" x14ac:dyDescent="0.25">
      <c r="A20" s="93" t="s">
        <v>167</v>
      </c>
      <c r="B20" s="80" t="s">
        <v>40</v>
      </c>
      <c r="C20" s="100"/>
      <c r="D20" s="82"/>
      <c r="E20" s="101"/>
      <c r="F20" s="23"/>
      <c r="G20" s="100"/>
      <c r="H20" s="82"/>
      <c r="I20" s="235"/>
      <c r="J20" s="10"/>
      <c r="K20" s="10"/>
      <c r="L20" s="84">
        <v>2</v>
      </c>
      <c r="M20" s="85" t="s">
        <v>194</v>
      </c>
      <c r="N20" s="77">
        <f>452004.48+1679864.64+3542395.46+228.48</f>
        <v>5674493.0600000005</v>
      </c>
      <c r="O20" s="77">
        <v>97220.4</v>
      </c>
      <c r="P20" s="77">
        <v>4241.53</v>
      </c>
      <c r="Q20" s="77">
        <v>18088.02</v>
      </c>
      <c r="R20" s="77">
        <v>6264.81</v>
      </c>
      <c r="S20" s="77">
        <v>5547.91</v>
      </c>
      <c r="T20" s="77">
        <f>225976.96-228.48</f>
        <v>225748.47999999998</v>
      </c>
      <c r="U20" s="77">
        <f>V20+W20+X20+Y20+Z20</f>
        <v>0</v>
      </c>
      <c r="V20" s="77">
        <v>0</v>
      </c>
      <c r="W20" s="77">
        <v>0</v>
      </c>
      <c r="X20" s="77">
        <v>0</v>
      </c>
      <c r="Y20" s="77">
        <v>0</v>
      </c>
      <c r="Z20" s="86">
        <v>0</v>
      </c>
      <c r="AA20" s="102"/>
      <c r="AB20" s="8"/>
      <c r="AC20" s="30"/>
      <c r="AG20" s="3"/>
    </row>
    <row r="21" spans="1:41" ht="16.5" customHeight="1" x14ac:dyDescent="0.25">
      <c r="A21" s="93" t="s">
        <v>168</v>
      </c>
      <c r="B21" s="80" t="s">
        <v>41</v>
      </c>
      <c r="C21" s="100"/>
      <c r="D21" s="82"/>
      <c r="E21" s="101"/>
      <c r="F21" s="23"/>
      <c r="G21" s="100"/>
      <c r="H21" s="82"/>
      <c r="I21" s="235"/>
      <c r="J21" s="10"/>
      <c r="K21" s="10"/>
      <c r="L21" s="84"/>
      <c r="M21" s="85"/>
      <c r="N21" s="77"/>
      <c r="O21" s="77"/>
      <c r="P21" s="103"/>
      <c r="Q21" s="103"/>
      <c r="R21" s="103"/>
      <c r="S21" s="103"/>
      <c r="T21" s="103"/>
      <c r="U21" s="77"/>
      <c r="V21" s="77"/>
      <c r="W21" s="77"/>
      <c r="X21" s="77"/>
      <c r="Y21" s="77"/>
      <c r="Z21" s="86"/>
      <c r="AA21" s="50"/>
      <c r="AB21" s="8"/>
      <c r="AC21" s="30"/>
      <c r="AE21" s="3"/>
    </row>
    <row r="22" spans="1:41" ht="16.5" customHeight="1" x14ac:dyDescent="0.25">
      <c r="A22" s="93" t="s">
        <v>169</v>
      </c>
      <c r="B22" s="80" t="s">
        <v>42</v>
      </c>
      <c r="C22" s="100"/>
      <c r="D22" s="82"/>
      <c r="E22" s="101"/>
      <c r="F22" s="23"/>
      <c r="G22" s="100"/>
      <c r="H22" s="82"/>
      <c r="I22" s="235"/>
      <c r="J22" s="10"/>
      <c r="K22" s="10"/>
      <c r="L22" s="84"/>
      <c r="M22" s="85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86"/>
      <c r="AA22" s="50"/>
      <c r="AB22" s="8"/>
      <c r="AC22" s="30"/>
      <c r="AE22" s="3"/>
      <c r="AH22" s="3"/>
    </row>
    <row r="23" spans="1:41" ht="16.5" customHeight="1" x14ac:dyDescent="0.25">
      <c r="A23" s="79" t="s">
        <v>43</v>
      </c>
      <c r="B23" s="80" t="s">
        <v>44</v>
      </c>
      <c r="C23" s="100"/>
      <c r="D23" s="82"/>
      <c r="E23" s="101"/>
      <c r="F23" s="23"/>
      <c r="G23" s="100"/>
      <c r="H23" s="82"/>
      <c r="I23" s="235"/>
      <c r="J23" s="10"/>
      <c r="K23" s="10"/>
      <c r="L23" s="84"/>
      <c r="M23" s="85"/>
      <c r="N23" s="103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86"/>
      <c r="AA23" s="50"/>
      <c r="AB23" s="8"/>
      <c r="AC23" s="30"/>
      <c r="AD23" s="30"/>
      <c r="AE23" s="30"/>
      <c r="AF23" s="30"/>
      <c r="AG23" s="30"/>
      <c r="AH23" s="30"/>
      <c r="AN23" s="3"/>
      <c r="AO23" s="3"/>
    </row>
    <row r="24" spans="1:41" ht="16.5" customHeight="1" x14ac:dyDescent="0.25">
      <c r="A24" s="79" t="s">
        <v>45</v>
      </c>
      <c r="B24" s="80" t="s">
        <v>122</v>
      </c>
      <c r="C24" s="100"/>
      <c r="D24" s="82"/>
      <c r="E24" s="101"/>
      <c r="F24" s="23"/>
      <c r="G24" s="100"/>
      <c r="H24" s="82"/>
      <c r="I24" s="235"/>
      <c r="J24" s="10"/>
      <c r="K24" s="10"/>
      <c r="L24" s="84">
        <v>3</v>
      </c>
      <c r="M24" s="85" t="s">
        <v>195</v>
      </c>
      <c r="N24" s="77">
        <f>459477.55-57.63+1722995.09-214.23+3625207.91-246.36</f>
        <v>5807162.3300000001</v>
      </c>
      <c r="O24" s="77">
        <f>97599.65-17.94</f>
        <v>97581.709999999992</v>
      </c>
      <c r="P24" s="77">
        <f>313.24-67.42</f>
        <v>245.82</v>
      </c>
      <c r="Q24" s="77">
        <f>888.44-684.67</f>
        <v>203.7700000000001</v>
      </c>
      <c r="R24" s="77">
        <f>5972.55+3.34</f>
        <v>5975.89</v>
      </c>
      <c r="S24" s="77">
        <f>8907.53+13.49</f>
        <v>8921.02</v>
      </c>
      <c r="T24" s="77">
        <f>229810.68+112.74</f>
        <v>229923.41999999998</v>
      </c>
      <c r="U24" s="77">
        <f>V24+W24+X24+Y24+Z24</f>
        <v>0</v>
      </c>
      <c r="V24" s="77">
        <v>0</v>
      </c>
      <c r="W24" s="77">
        <v>0</v>
      </c>
      <c r="X24" s="77">
        <v>0</v>
      </c>
      <c r="Y24" s="77">
        <v>0</v>
      </c>
      <c r="Z24" s="86">
        <v>0</v>
      </c>
      <c r="AA24" s="50"/>
      <c r="AB24" s="8"/>
      <c r="AC24" s="30"/>
      <c r="AD24" s="30"/>
      <c r="AE24" s="30"/>
      <c r="AF24" s="30"/>
      <c r="AG24" s="30"/>
      <c r="AH24" s="30"/>
    </row>
    <row r="25" spans="1:41" ht="15.75" customHeight="1" x14ac:dyDescent="0.25">
      <c r="A25" s="79" t="s">
        <v>46</v>
      </c>
      <c r="B25" s="80" t="s">
        <v>4</v>
      </c>
      <c r="C25" s="100"/>
      <c r="D25" s="82"/>
      <c r="E25" s="101"/>
      <c r="F25" s="23"/>
      <c r="G25" s="100"/>
      <c r="H25" s="82"/>
      <c r="I25" s="235"/>
      <c r="J25" s="10"/>
      <c r="K25" s="10"/>
      <c r="L25" s="84"/>
      <c r="M25" s="85"/>
      <c r="N25" s="103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86"/>
      <c r="AA25" s="50"/>
      <c r="AB25" s="8"/>
      <c r="AC25" s="30"/>
      <c r="AD25" s="30"/>
      <c r="AE25" s="8"/>
      <c r="AF25" s="8"/>
      <c r="AG25" s="8"/>
      <c r="AH25" s="8"/>
    </row>
    <row r="26" spans="1:41" ht="15.75" customHeight="1" x14ac:dyDescent="0.25">
      <c r="A26" s="79" t="s">
        <v>47</v>
      </c>
      <c r="B26" s="80" t="s">
        <v>4</v>
      </c>
      <c r="C26" s="100"/>
      <c r="D26" s="82"/>
      <c r="E26" s="101"/>
      <c r="F26" s="23"/>
      <c r="G26" s="100"/>
      <c r="H26" s="82"/>
      <c r="I26" s="235"/>
      <c r="J26" s="10"/>
      <c r="K26" s="10"/>
      <c r="L26" s="84"/>
      <c r="M26" s="85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86"/>
      <c r="AA26" s="50"/>
      <c r="AB26" s="8"/>
      <c r="AC26" s="30"/>
      <c r="AD26" s="30"/>
      <c r="AE26" s="30"/>
      <c r="AF26" s="30"/>
      <c r="AG26" s="30"/>
      <c r="AH26" s="30"/>
    </row>
    <row r="27" spans="1:41" ht="15.75" x14ac:dyDescent="0.25">
      <c r="A27" s="79" t="s">
        <v>48</v>
      </c>
      <c r="B27" s="80" t="s">
        <v>4</v>
      </c>
      <c r="C27" s="100"/>
      <c r="D27" s="82"/>
      <c r="E27" s="101"/>
      <c r="F27" s="23"/>
      <c r="G27" s="100"/>
      <c r="H27" s="82"/>
      <c r="I27" s="235"/>
      <c r="J27" s="10"/>
      <c r="K27" s="10"/>
      <c r="L27" s="84"/>
      <c r="M27" s="85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103"/>
      <c r="Z27" s="86"/>
      <c r="AA27" s="50"/>
      <c r="AB27" s="8"/>
      <c r="AC27" s="30"/>
      <c r="AD27" s="8"/>
      <c r="AE27" s="8"/>
      <c r="AF27" s="8"/>
      <c r="AG27" s="8"/>
      <c r="AH27" s="30"/>
    </row>
    <row r="28" spans="1:41" ht="15.75" x14ac:dyDescent="0.25">
      <c r="A28" s="79"/>
      <c r="B28" s="80"/>
      <c r="C28" s="100"/>
      <c r="D28" s="82"/>
      <c r="E28" s="101"/>
      <c r="F28" s="23"/>
      <c r="G28" s="100"/>
      <c r="H28" s="82"/>
      <c r="I28" s="235"/>
      <c r="J28" s="10"/>
      <c r="K28" s="10"/>
      <c r="L28" s="84">
        <v>4</v>
      </c>
      <c r="M28" s="85" t="s">
        <v>196</v>
      </c>
      <c r="N28" s="77">
        <f>N15+N20-N24</f>
        <v>816873.57493000012</v>
      </c>
      <c r="O28" s="77">
        <f t="shared" ref="O28:Z28" si="0">O15+O20-O24</f>
        <v>13729.309999999998</v>
      </c>
      <c r="P28" s="77">
        <f t="shared" si="0"/>
        <v>-3326.6300000000006</v>
      </c>
      <c r="Q28" s="77">
        <f t="shared" si="0"/>
        <v>-33970.1</v>
      </c>
      <c r="R28" s="77">
        <f t="shared" si="0"/>
        <v>110.82000000000153</v>
      </c>
      <c r="S28" s="77">
        <f t="shared" si="0"/>
        <v>158.15000000000146</v>
      </c>
      <c r="T28" s="77">
        <f>T15+T20-T24</f>
        <v>-49796.375000000058</v>
      </c>
      <c r="U28" s="77">
        <f>V28+W28+X28+Y28+Z28</f>
        <v>-67190.03</v>
      </c>
      <c r="V28" s="77">
        <f t="shared" si="0"/>
        <v>106.52000000000001</v>
      </c>
      <c r="W28" s="77">
        <f t="shared" si="0"/>
        <v>74.489999999999995</v>
      </c>
      <c r="X28" s="77">
        <f t="shared" si="0"/>
        <v>0</v>
      </c>
      <c r="Y28" s="77">
        <f t="shared" si="0"/>
        <v>-22324.99</v>
      </c>
      <c r="Z28" s="86">
        <f t="shared" si="0"/>
        <v>-45046.05</v>
      </c>
    </row>
    <row r="29" spans="1:41" ht="15.75" x14ac:dyDescent="0.25">
      <c r="A29" s="104" t="s">
        <v>50</v>
      </c>
      <c r="B29" s="105" t="s">
        <v>38</v>
      </c>
      <c r="C29" s="94">
        <f>D29*8101.7*12</f>
        <v>317910.70799999998</v>
      </c>
      <c r="D29" s="106">
        <v>3.27</v>
      </c>
      <c r="E29" s="96">
        <f>F29*8101.7*12</f>
        <v>317910.70799999998</v>
      </c>
      <c r="F29" s="107">
        <v>3.27</v>
      </c>
      <c r="G29" s="94">
        <f>C29-E29</f>
        <v>0</v>
      </c>
      <c r="H29" s="106">
        <f>D29-F29</f>
        <v>0</v>
      </c>
      <c r="I29" s="236"/>
      <c r="J29" s="98"/>
      <c r="K29" s="10"/>
      <c r="L29" s="84"/>
      <c r="M29" s="85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86"/>
      <c r="AN29" s="3"/>
      <c r="AO29" s="3"/>
    </row>
    <row r="30" spans="1:41" ht="15.75" x14ac:dyDescent="0.25">
      <c r="A30" s="93" t="s">
        <v>39</v>
      </c>
      <c r="B30" s="108" t="s">
        <v>40</v>
      </c>
      <c r="C30" s="100"/>
      <c r="D30" s="82"/>
      <c r="E30" s="101"/>
      <c r="F30" s="23"/>
      <c r="G30" s="100"/>
      <c r="H30" s="82"/>
      <c r="I30" s="235"/>
      <c r="J30" s="10"/>
      <c r="K30" s="10"/>
      <c r="L30" s="84"/>
      <c r="M30" s="85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86"/>
    </row>
    <row r="31" spans="1:41" ht="15.75" x14ac:dyDescent="0.25">
      <c r="A31" s="93" t="s">
        <v>53</v>
      </c>
      <c r="B31" s="108" t="s">
        <v>41</v>
      </c>
      <c r="C31" s="100"/>
      <c r="D31" s="82"/>
      <c r="E31" s="101"/>
      <c r="F31" s="23"/>
      <c r="G31" s="100"/>
      <c r="H31" s="82"/>
      <c r="I31" s="235"/>
      <c r="J31" s="10"/>
      <c r="K31" s="10"/>
      <c r="L31" s="84"/>
      <c r="M31" s="85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86"/>
    </row>
    <row r="32" spans="1:41" ht="15.75" x14ac:dyDescent="0.25">
      <c r="A32" s="93" t="s">
        <v>55</v>
      </c>
      <c r="B32" s="108" t="s">
        <v>56</v>
      </c>
      <c r="C32" s="100"/>
      <c r="D32" s="82"/>
      <c r="E32" s="101"/>
      <c r="F32" s="23"/>
      <c r="G32" s="100"/>
      <c r="H32" s="82"/>
      <c r="I32" s="235"/>
      <c r="J32" s="10"/>
      <c r="K32" s="10"/>
      <c r="L32" s="84">
        <v>5</v>
      </c>
      <c r="M32" s="85" t="s">
        <v>49</v>
      </c>
      <c r="N32" s="77">
        <v>5583270.1900000004</v>
      </c>
      <c r="O32" s="77">
        <v>66000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86"/>
    </row>
    <row r="33" spans="1:33" ht="15.75" x14ac:dyDescent="0.25">
      <c r="A33" s="93" t="s">
        <v>57</v>
      </c>
      <c r="B33" s="108" t="s">
        <v>58</v>
      </c>
      <c r="C33" s="100"/>
      <c r="D33" s="82"/>
      <c r="E33" s="101"/>
      <c r="F33" s="23"/>
      <c r="G33" s="100"/>
      <c r="H33" s="82"/>
      <c r="I33" s="235"/>
      <c r="J33" s="10"/>
      <c r="K33" s="10"/>
      <c r="L33" s="84">
        <v>6</v>
      </c>
      <c r="M33" s="85" t="s">
        <v>51</v>
      </c>
      <c r="N33" s="77">
        <f>N20-N32</f>
        <v>91222.870000000112</v>
      </c>
      <c r="O33" s="77">
        <f>O20-O32</f>
        <v>31220.399999999994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86"/>
    </row>
    <row r="34" spans="1:33" ht="15.75" x14ac:dyDescent="0.25">
      <c r="A34" s="93" t="s">
        <v>60</v>
      </c>
      <c r="B34" s="108" t="s">
        <v>61</v>
      </c>
      <c r="C34" s="100"/>
      <c r="D34" s="82"/>
      <c r="E34" s="101"/>
      <c r="F34" s="23"/>
      <c r="G34" s="100"/>
      <c r="H34" s="82"/>
      <c r="I34" s="235"/>
      <c r="J34" s="10"/>
      <c r="K34" s="10"/>
      <c r="L34" s="84"/>
      <c r="M34" s="85" t="s">
        <v>52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86"/>
    </row>
    <row r="35" spans="1:33" ht="15.75" x14ac:dyDescent="0.25">
      <c r="A35" s="79" t="s">
        <v>43</v>
      </c>
      <c r="B35" s="108" t="s">
        <v>63</v>
      </c>
      <c r="C35" s="100"/>
      <c r="D35" s="82"/>
      <c r="E35" s="101"/>
      <c r="F35" s="23"/>
      <c r="G35" s="100"/>
      <c r="H35" s="82"/>
      <c r="I35" s="235"/>
      <c r="J35" s="10"/>
      <c r="K35" s="10"/>
      <c r="L35" s="84"/>
      <c r="M35" s="85" t="s">
        <v>54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86"/>
      <c r="AG35" s="3"/>
    </row>
    <row r="36" spans="1:33" ht="15.75" x14ac:dyDescent="0.25">
      <c r="A36" s="79" t="s">
        <v>45</v>
      </c>
      <c r="B36" s="108" t="s">
        <v>64</v>
      </c>
      <c r="C36" s="100"/>
      <c r="D36" s="82"/>
      <c r="E36" s="101"/>
      <c r="F36" s="23"/>
      <c r="G36" s="100"/>
      <c r="H36" s="82"/>
      <c r="I36" s="235"/>
      <c r="J36" s="10"/>
      <c r="K36" s="10"/>
      <c r="L36" s="84" t="s">
        <v>4</v>
      </c>
      <c r="M36" s="85" t="s">
        <v>4</v>
      </c>
      <c r="N36" s="103"/>
      <c r="O36" s="103"/>
      <c r="P36" s="103"/>
      <c r="Q36" s="103"/>
      <c r="R36" s="103"/>
      <c r="S36" s="103"/>
      <c r="T36" s="103"/>
      <c r="U36" s="77"/>
      <c r="V36" s="77"/>
      <c r="W36" s="77"/>
      <c r="X36" s="77"/>
      <c r="Y36" s="77"/>
      <c r="Z36" s="109"/>
      <c r="AG36" s="3"/>
    </row>
    <row r="37" spans="1:33" ht="15.75" x14ac:dyDescent="0.25">
      <c r="A37" s="79" t="s">
        <v>46</v>
      </c>
      <c r="B37" s="108" t="s">
        <v>65</v>
      </c>
      <c r="C37" s="100"/>
      <c r="D37" s="82"/>
      <c r="E37" s="101"/>
      <c r="F37" s="23"/>
      <c r="G37" s="100"/>
      <c r="H37" s="82"/>
      <c r="I37" s="235"/>
      <c r="J37" s="10"/>
      <c r="K37" s="10"/>
      <c r="L37" s="84">
        <v>7</v>
      </c>
      <c r="M37" s="85" t="s">
        <v>59</v>
      </c>
      <c r="N37" s="77">
        <f>N24-N32</f>
        <v>223892.13999999966</v>
      </c>
      <c r="O37" s="77">
        <f>O24-O32</f>
        <v>31581.709999999992</v>
      </c>
      <c r="P37" s="77"/>
      <c r="Q37" s="77"/>
      <c r="R37" s="77"/>
      <c r="S37" s="77"/>
      <c r="T37" s="77"/>
      <c r="U37" s="77"/>
      <c r="V37" s="77"/>
      <c r="W37" s="77"/>
      <c r="X37" s="77"/>
      <c r="Y37" s="103"/>
      <c r="Z37" s="109"/>
      <c r="AG37" s="3"/>
    </row>
    <row r="38" spans="1:33" ht="15.75" x14ac:dyDescent="0.25">
      <c r="A38" s="79" t="s">
        <v>47</v>
      </c>
      <c r="B38" s="108" t="s">
        <v>66</v>
      </c>
      <c r="C38" s="100"/>
      <c r="D38" s="82"/>
      <c r="E38" s="101"/>
      <c r="F38" s="23"/>
      <c r="G38" s="100"/>
      <c r="H38" s="82"/>
      <c r="I38" s="235"/>
      <c r="J38" s="10"/>
      <c r="K38" s="10"/>
      <c r="L38" s="84"/>
      <c r="M38" s="85" t="s">
        <v>62</v>
      </c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9"/>
      <c r="AG38" s="3"/>
    </row>
    <row r="39" spans="1:33" ht="16.5" thickBot="1" x14ac:dyDescent="0.3">
      <c r="A39" s="79" t="s">
        <v>48</v>
      </c>
      <c r="B39" s="108" t="s">
        <v>67</v>
      </c>
      <c r="C39" s="100"/>
      <c r="D39" s="82"/>
      <c r="E39" s="101"/>
      <c r="F39" s="23"/>
      <c r="G39" s="100"/>
      <c r="H39" s="82"/>
      <c r="I39" s="235"/>
      <c r="J39" s="10"/>
      <c r="K39" s="10"/>
      <c r="L39" s="84"/>
      <c r="M39" s="110"/>
      <c r="N39" s="77"/>
      <c r="O39" s="77"/>
      <c r="P39" s="77"/>
      <c r="Q39" s="77"/>
      <c r="R39" s="77"/>
      <c r="S39" s="77"/>
      <c r="T39" s="77"/>
      <c r="U39" s="103"/>
      <c r="V39" s="103"/>
      <c r="W39" s="103"/>
      <c r="X39" s="103"/>
      <c r="Y39" s="103"/>
      <c r="Z39" s="109"/>
      <c r="AG39" s="3"/>
    </row>
    <row r="40" spans="1:33" ht="15.75" x14ac:dyDescent="0.25">
      <c r="A40" s="79"/>
      <c r="B40" s="108" t="s">
        <v>68</v>
      </c>
      <c r="C40" s="100"/>
      <c r="D40" s="82"/>
      <c r="E40" s="101"/>
      <c r="F40" s="23"/>
      <c r="G40" s="100"/>
      <c r="H40" s="82"/>
      <c r="I40" s="235"/>
      <c r="J40" s="10"/>
      <c r="K40" s="10"/>
      <c r="L40" s="63" t="s">
        <v>151</v>
      </c>
      <c r="M40" s="64" t="s">
        <v>197</v>
      </c>
      <c r="N40" s="9">
        <f>N13+N37</f>
        <v>-60534.28219999955</v>
      </c>
      <c r="O40" s="9">
        <f>O13+O37</f>
        <v>57951.559999999983</v>
      </c>
      <c r="P40" s="9"/>
      <c r="Q40" s="9"/>
      <c r="R40" s="9"/>
      <c r="S40" s="9"/>
      <c r="T40" s="9"/>
      <c r="U40" s="77"/>
      <c r="V40" s="77"/>
      <c r="W40" s="77"/>
      <c r="X40" s="77"/>
      <c r="Y40" s="77"/>
      <c r="Z40" s="86"/>
      <c r="AG40" s="3"/>
    </row>
    <row r="41" spans="1:33" ht="15.75" x14ac:dyDescent="0.25">
      <c r="A41" s="79"/>
      <c r="B41" s="108" t="s">
        <v>70</v>
      </c>
      <c r="C41" s="100"/>
      <c r="D41" s="82"/>
      <c r="E41" s="101"/>
      <c r="F41" s="23"/>
      <c r="G41" s="100"/>
      <c r="H41" s="82"/>
      <c r="I41" s="235"/>
      <c r="J41" s="10"/>
      <c r="K41" s="10"/>
      <c r="L41" s="84"/>
      <c r="M41" s="64" t="s">
        <v>4</v>
      </c>
      <c r="N41" s="77"/>
      <c r="O41" s="77"/>
      <c r="P41" s="103"/>
      <c r="Q41" s="103"/>
      <c r="R41" s="103"/>
      <c r="S41" s="103"/>
      <c r="T41" s="103"/>
      <c r="U41" s="77"/>
      <c r="V41" s="77"/>
      <c r="W41" s="77"/>
      <c r="X41" s="77"/>
      <c r="Y41" s="77"/>
      <c r="Z41" s="86"/>
      <c r="AG41" s="3"/>
    </row>
    <row r="42" spans="1:33" ht="15.75" x14ac:dyDescent="0.25">
      <c r="A42" s="79"/>
      <c r="B42" s="108" t="s">
        <v>71</v>
      </c>
      <c r="C42" s="100"/>
      <c r="D42" s="82"/>
      <c r="E42" s="101"/>
      <c r="F42" s="23"/>
      <c r="G42" s="100"/>
      <c r="H42" s="82"/>
      <c r="I42" s="235"/>
      <c r="J42" s="10"/>
      <c r="K42" s="10"/>
      <c r="L42" s="84"/>
      <c r="M42" s="64" t="s">
        <v>152</v>
      </c>
      <c r="N42" s="111"/>
      <c r="O42" s="103"/>
      <c r="P42" s="103"/>
      <c r="Q42" s="103"/>
      <c r="R42" s="103"/>
      <c r="S42" s="103"/>
      <c r="T42" s="103"/>
      <c r="U42" s="77"/>
      <c r="V42" s="77"/>
      <c r="W42" s="77"/>
      <c r="X42" s="77"/>
      <c r="Y42" s="77"/>
      <c r="Z42" s="86"/>
      <c r="AG42" s="19"/>
    </row>
    <row r="43" spans="1:33" ht="15.75" x14ac:dyDescent="0.25">
      <c r="A43" s="88"/>
      <c r="B43" s="88"/>
      <c r="C43" s="112"/>
      <c r="D43" s="90"/>
      <c r="E43" s="113"/>
      <c r="F43" s="92"/>
      <c r="G43" s="112"/>
      <c r="H43" s="90"/>
      <c r="I43" s="235"/>
      <c r="J43" s="10"/>
      <c r="K43" s="10"/>
      <c r="L43" s="114"/>
      <c r="M43" s="115" t="s">
        <v>153</v>
      </c>
      <c r="N43" s="116">
        <f>18239.83+152166.99</f>
        <v>170406.82</v>
      </c>
      <c r="O43" s="117"/>
      <c r="P43" s="117"/>
      <c r="Q43" s="117"/>
      <c r="R43" s="117"/>
      <c r="S43" s="117"/>
      <c r="T43" s="117"/>
      <c r="U43" s="77"/>
      <c r="V43" s="77"/>
      <c r="W43" s="77"/>
      <c r="X43" s="77"/>
      <c r="Y43" s="77"/>
      <c r="Z43" s="86"/>
      <c r="AA43" s="3"/>
      <c r="AF43" s="4"/>
      <c r="AG43" s="18"/>
    </row>
    <row r="44" spans="1:33" ht="15.75" x14ac:dyDescent="0.25">
      <c r="A44" s="104" t="s">
        <v>72</v>
      </c>
      <c r="B44" s="118" t="s">
        <v>73</v>
      </c>
      <c r="C44" s="94">
        <f>D44*8101.7*12</f>
        <v>118608.88799999998</v>
      </c>
      <c r="D44" s="106">
        <v>1.22</v>
      </c>
      <c r="E44" s="96">
        <f>F44*8101.7*12</f>
        <v>118608.88799999998</v>
      </c>
      <c r="F44" s="107">
        <v>1.22</v>
      </c>
      <c r="G44" s="94">
        <f>C44-E44</f>
        <v>0</v>
      </c>
      <c r="H44" s="106">
        <f>D44-F44</f>
        <v>0</v>
      </c>
      <c r="I44" s="236"/>
      <c r="J44" s="98"/>
      <c r="K44" s="10"/>
      <c r="L44" s="114"/>
      <c r="M44" s="119" t="s">
        <v>202</v>
      </c>
      <c r="N44" s="15"/>
      <c r="O44" s="103"/>
      <c r="P44" s="103"/>
      <c r="Q44" s="103"/>
      <c r="R44" s="103"/>
      <c r="S44" s="103"/>
      <c r="T44" s="103"/>
      <c r="U44" s="77"/>
      <c r="V44" s="77"/>
      <c r="W44" s="77"/>
      <c r="X44" s="77"/>
      <c r="Y44" s="77"/>
      <c r="Z44" s="86"/>
      <c r="AG44" s="3"/>
    </row>
    <row r="45" spans="1:33" ht="15.75" x14ac:dyDescent="0.25">
      <c r="A45" s="93" t="s">
        <v>74</v>
      </c>
      <c r="B45" s="80" t="s">
        <v>75</v>
      </c>
      <c r="C45" s="120"/>
      <c r="D45" s="121" t="s">
        <v>4</v>
      </c>
      <c r="E45" s="122"/>
      <c r="F45" s="123" t="s">
        <v>4</v>
      </c>
      <c r="G45" s="120"/>
      <c r="H45" s="121" t="s">
        <v>4</v>
      </c>
      <c r="I45" s="237"/>
      <c r="J45" s="124"/>
      <c r="K45" s="10"/>
      <c r="L45" s="114"/>
      <c r="M45" s="125" t="s">
        <v>203</v>
      </c>
      <c r="N45" s="17"/>
      <c r="O45" s="103"/>
      <c r="P45" s="103"/>
      <c r="Q45" s="103"/>
      <c r="R45" s="103"/>
      <c r="S45" s="103"/>
      <c r="T45" s="103"/>
      <c r="U45" s="77"/>
      <c r="V45" s="77"/>
      <c r="W45" s="77"/>
      <c r="X45" s="77"/>
      <c r="Y45" s="77"/>
      <c r="Z45" s="86"/>
      <c r="AG45" s="3"/>
    </row>
    <row r="46" spans="1:33" ht="15.75" x14ac:dyDescent="0.25">
      <c r="A46" s="93" t="s">
        <v>39</v>
      </c>
      <c r="B46" s="80" t="s">
        <v>76</v>
      </c>
      <c r="C46" s="120"/>
      <c r="D46" s="121"/>
      <c r="E46" s="122"/>
      <c r="F46" s="123"/>
      <c r="G46" s="120"/>
      <c r="H46" s="121"/>
      <c r="I46" s="237"/>
      <c r="J46" s="124"/>
      <c r="K46" s="10"/>
      <c r="L46" s="114"/>
      <c r="M46" s="126" t="s">
        <v>204</v>
      </c>
      <c r="N46" s="14">
        <v>3405</v>
      </c>
      <c r="O46" s="103"/>
      <c r="P46" s="103"/>
      <c r="Q46" s="103"/>
      <c r="R46" s="103"/>
      <c r="S46" s="103"/>
      <c r="T46" s="103"/>
      <c r="U46" s="77"/>
      <c r="V46" s="77"/>
      <c r="W46" s="77"/>
      <c r="X46" s="77"/>
      <c r="Y46" s="77"/>
      <c r="Z46" s="86"/>
      <c r="AG46" s="3"/>
    </row>
    <row r="47" spans="1:33" ht="15.75" x14ac:dyDescent="0.25">
      <c r="A47" s="93"/>
      <c r="B47" s="80"/>
      <c r="C47" s="120"/>
      <c r="D47" s="121"/>
      <c r="E47" s="122"/>
      <c r="F47" s="123"/>
      <c r="G47" s="120"/>
      <c r="H47" s="121"/>
      <c r="I47" s="237"/>
      <c r="J47" s="124"/>
      <c r="K47" s="10"/>
      <c r="L47" s="114"/>
      <c r="M47" s="127" t="s">
        <v>199</v>
      </c>
      <c r="N47" s="16"/>
      <c r="O47" s="103"/>
      <c r="P47" s="103"/>
      <c r="Q47" s="103"/>
      <c r="R47" s="103"/>
      <c r="S47" s="103"/>
      <c r="T47" s="103"/>
      <c r="U47" s="77"/>
      <c r="V47" s="77"/>
      <c r="W47" s="77"/>
      <c r="X47" s="77"/>
      <c r="Y47" s="77"/>
      <c r="Z47" s="86"/>
    </row>
    <row r="48" spans="1:33" ht="15.75" x14ac:dyDescent="0.25">
      <c r="A48" s="104" t="s">
        <v>77</v>
      </c>
      <c r="B48" s="118" t="s">
        <v>78</v>
      </c>
      <c r="C48" s="94">
        <f>D48*8101.7*12</f>
        <v>47637.995999999999</v>
      </c>
      <c r="D48" s="106">
        <v>0.49</v>
      </c>
      <c r="E48" s="96">
        <f>F48*8101.7*12</f>
        <v>47637.995999999999</v>
      </c>
      <c r="F48" s="107">
        <v>0.49</v>
      </c>
      <c r="G48" s="94">
        <f>C48-E48</f>
        <v>0</v>
      </c>
      <c r="H48" s="106">
        <f>D48-F48</f>
        <v>0</v>
      </c>
      <c r="I48" s="238"/>
      <c r="J48" s="98"/>
      <c r="K48" s="10"/>
      <c r="L48" s="114"/>
      <c r="M48" s="127" t="s">
        <v>200</v>
      </c>
      <c r="N48" s="22"/>
      <c r="O48" s="103"/>
      <c r="P48" s="103"/>
      <c r="Q48" s="103"/>
      <c r="R48" s="103"/>
      <c r="S48" s="103"/>
      <c r="T48" s="103"/>
      <c r="U48" s="77"/>
      <c r="V48" s="77"/>
      <c r="W48" s="77"/>
      <c r="X48" s="77"/>
      <c r="Y48" s="77"/>
      <c r="Z48" s="86"/>
    </row>
    <row r="49" spans="1:26" ht="15.75" x14ac:dyDescent="0.25">
      <c r="A49" s="93" t="s">
        <v>79</v>
      </c>
      <c r="B49" s="80"/>
      <c r="C49" s="120"/>
      <c r="D49" s="121"/>
      <c r="E49" s="122"/>
      <c r="F49" s="123"/>
      <c r="G49" s="120"/>
      <c r="H49" s="121"/>
      <c r="I49" s="237"/>
      <c r="J49" s="124"/>
      <c r="K49" s="10"/>
      <c r="L49" s="114"/>
      <c r="M49" s="128" t="s">
        <v>205</v>
      </c>
      <c r="N49" s="14">
        <v>30050</v>
      </c>
      <c r="O49" s="103"/>
      <c r="P49" s="103"/>
      <c r="Q49" s="103"/>
      <c r="R49" s="103"/>
      <c r="S49" s="103"/>
      <c r="T49" s="103"/>
      <c r="U49" s="77"/>
      <c r="V49" s="77"/>
      <c r="W49" s="77"/>
      <c r="X49" s="77"/>
      <c r="Y49" s="77"/>
      <c r="Z49" s="86"/>
    </row>
    <row r="50" spans="1:26" ht="15.75" x14ac:dyDescent="0.25">
      <c r="A50" s="129" t="s">
        <v>80</v>
      </c>
      <c r="B50" s="130"/>
      <c r="C50" s="131"/>
      <c r="D50" s="132"/>
      <c r="E50" s="133"/>
      <c r="F50" s="134"/>
      <c r="G50" s="131"/>
      <c r="H50" s="132"/>
      <c r="I50" s="237"/>
      <c r="J50" s="124"/>
      <c r="K50" s="99"/>
      <c r="L50" s="84"/>
      <c r="M50" s="128"/>
      <c r="N50" s="14"/>
      <c r="O50" s="103"/>
      <c r="P50" s="103"/>
      <c r="Q50" s="103"/>
      <c r="R50" s="103"/>
      <c r="S50" s="103"/>
      <c r="T50" s="103"/>
      <c r="U50" s="77"/>
      <c r="V50" s="77"/>
      <c r="W50" s="77"/>
      <c r="X50" s="77"/>
      <c r="Y50" s="77"/>
      <c r="Z50" s="86"/>
    </row>
    <row r="51" spans="1:26" ht="15.75" x14ac:dyDescent="0.25">
      <c r="A51" s="93" t="s">
        <v>172</v>
      </c>
      <c r="B51" s="80" t="s">
        <v>81</v>
      </c>
      <c r="C51" s="94">
        <f>D51*8101.7*12</f>
        <v>566794.93200000003</v>
      </c>
      <c r="D51" s="95">
        <v>5.83</v>
      </c>
      <c r="E51" s="96">
        <f>F51*8101.7*12</f>
        <v>566794.93200000003</v>
      </c>
      <c r="F51" s="97">
        <v>5.83</v>
      </c>
      <c r="G51" s="94">
        <f>C51-E51</f>
        <v>0</v>
      </c>
      <c r="H51" s="106">
        <f>D51-F51</f>
        <v>0</v>
      </c>
      <c r="I51" s="236"/>
      <c r="J51" s="98"/>
      <c r="K51" s="10"/>
      <c r="L51" s="84"/>
      <c r="M51" s="64" t="s">
        <v>155</v>
      </c>
      <c r="N51" s="9">
        <f>N43-N46-N49</f>
        <v>136951.82</v>
      </c>
      <c r="O51" s="103"/>
      <c r="P51" s="103"/>
      <c r="Q51" s="103"/>
      <c r="R51" s="103"/>
      <c r="S51" s="103"/>
      <c r="T51" s="103"/>
      <c r="U51" s="77"/>
      <c r="V51" s="77"/>
      <c r="W51" s="77"/>
      <c r="X51" s="77"/>
      <c r="Y51" s="77"/>
      <c r="Z51" s="86"/>
    </row>
    <row r="52" spans="1:26" ht="15.75" x14ac:dyDescent="0.25">
      <c r="A52" s="93" t="s">
        <v>173</v>
      </c>
      <c r="B52" s="80" t="s">
        <v>82</v>
      </c>
      <c r="C52" s="120"/>
      <c r="D52" s="95"/>
      <c r="E52" s="122"/>
      <c r="F52" s="97"/>
      <c r="G52" s="120"/>
      <c r="H52" s="95"/>
      <c r="I52" s="236"/>
      <c r="J52" s="98"/>
      <c r="K52" s="10"/>
      <c r="L52" s="84"/>
      <c r="M52" s="64"/>
      <c r="N52" s="103"/>
      <c r="O52" s="103"/>
      <c r="P52" s="103"/>
      <c r="Q52" s="103"/>
      <c r="R52" s="103"/>
      <c r="S52" s="103"/>
      <c r="T52" s="103"/>
      <c r="U52" s="77"/>
      <c r="V52" s="77"/>
      <c r="W52" s="77"/>
      <c r="X52" s="77"/>
      <c r="Y52" s="77"/>
      <c r="Z52" s="86"/>
    </row>
    <row r="53" spans="1:26" ht="15.75" x14ac:dyDescent="0.25">
      <c r="A53" s="93" t="s">
        <v>174</v>
      </c>
      <c r="B53" s="80" t="s">
        <v>126</v>
      </c>
      <c r="C53" s="100"/>
      <c r="D53" s="135"/>
      <c r="E53" s="101"/>
      <c r="F53" s="136"/>
      <c r="G53" s="100"/>
      <c r="H53" s="135"/>
      <c r="I53" s="239"/>
      <c r="J53" s="99"/>
      <c r="K53" s="10"/>
      <c r="L53" s="84"/>
      <c r="M53" s="64" t="s">
        <v>69</v>
      </c>
      <c r="N53" s="103"/>
      <c r="O53" s="103"/>
      <c r="P53" s="103"/>
      <c r="Q53" s="103"/>
      <c r="R53" s="103"/>
      <c r="S53" s="103"/>
      <c r="T53" s="103"/>
      <c r="U53" s="77"/>
      <c r="V53" s="77"/>
      <c r="W53" s="77"/>
      <c r="X53" s="77"/>
      <c r="Y53" s="77"/>
      <c r="Z53" s="86"/>
    </row>
    <row r="54" spans="1:26" ht="16.5" thickBot="1" x14ac:dyDescent="0.3">
      <c r="A54" s="79" t="s">
        <v>43</v>
      </c>
      <c r="B54" s="80" t="s">
        <v>125</v>
      </c>
      <c r="C54" s="100"/>
      <c r="D54" s="135"/>
      <c r="E54" s="101"/>
      <c r="F54" s="136"/>
      <c r="G54" s="100"/>
      <c r="H54" s="135"/>
      <c r="I54" s="239"/>
      <c r="J54" s="99"/>
      <c r="K54" s="10"/>
      <c r="L54" s="138"/>
      <c r="M54" s="139" t="s">
        <v>165</v>
      </c>
      <c r="N54" s="139"/>
      <c r="O54" s="139"/>
      <c r="P54" s="139"/>
      <c r="Q54" s="139"/>
      <c r="R54" s="139"/>
      <c r="S54" s="139"/>
      <c r="T54" s="139"/>
      <c r="U54" s="140"/>
      <c r="V54" s="140"/>
      <c r="W54" s="140"/>
      <c r="X54" s="140"/>
      <c r="Y54" s="140"/>
      <c r="Z54" s="141"/>
    </row>
    <row r="55" spans="1:26" ht="15.75" x14ac:dyDescent="0.25">
      <c r="A55" s="79" t="s">
        <v>45</v>
      </c>
      <c r="B55" s="80" t="s">
        <v>83</v>
      </c>
      <c r="C55" s="100"/>
      <c r="D55" s="135"/>
      <c r="E55" s="101"/>
      <c r="F55" s="136"/>
      <c r="G55" s="100"/>
      <c r="H55" s="135"/>
      <c r="I55" s="239"/>
      <c r="J55" s="99"/>
      <c r="K55" s="10"/>
      <c r="M55" s="26"/>
      <c r="N55" s="26"/>
      <c r="O55" s="26"/>
      <c r="P55" s="26"/>
      <c r="Q55" s="26"/>
      <c r="R55" s="26"/>
      <c r="S55" s="26"/>
      <c r="T55" s="26"/>
      <c r="U55" s="142"/>
      <c r="V55" s="142"/>
      <c r="W55" s="142"/>
      <c r="X55" s="142"/>
      <c r="Y55" s="142"/>
      <c r="Z55" s="26"/>
    </row>
    <row r="56" spans="1:26" ht="15.75" x14ac:dyDescent="0.25">
      <c r="A56" s="79" t="s">
        <v>46</v>
      </c>
      <c r="B56" s="80" t="s">
        <v>84</v>
      </c>
      <c r="C56" s="100"/>
      <c r="D56" s="135"/>
      <c r="E56" s="101"/>
      <c r="F56" s="136"/>
      <c r="G56" s="100"/>
      <c r="H56" s="135"/>
      <c r="I56" s="239"/>
      <c r="J56" s="99"/>
      <c r="K56" s="10"/>
      <c r="M56" s="26" t="s">
        <v>4</v>
      </c>
      <c r="N56" s="26"/>
      <c r="O56" s="26"/>
      <c r="P56" s="26"/>
      <c r="Q56" s="26"/>
      <c r="R56" s="26"/>
      <c r="S56" s="26"/>
      <c r="T56" s="26"/>
      <c r="U56" s="142"/>
      <c r="V56" s="142"/>
      <c r="W56" s="142"/>
      <c r="X56" s="142"/>
      <c r="Y56" s="26"/>
      <c r="Z56" s="26"/>
    </row>
    <row r="57" spans="1:26" ht="15.75" x14ac:dyDescent="0.25">
      <c r="A57" s="79" t="s">
        <v>47</v>
      </c>
      <c r="B57" s="80" t="s">
        <v>85</v>
      </c>
      <c r="C57" s="100"/>
      <c r="D57" s="135"/>
      <c r="E57" s="101"/>
      <c r="F57" s="136"/>
      <c r="G57" s="100"/>
      <c r="H57" s="135"/>
      <c r="I57" s="239"/>
      <c r="J57" s="99"/>
      <c r="K57" s="99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5.75" x14ac:dyDescent="0.25">
      <c r="A58" s="79" t="s">
        <v>48</v>
      </c>
      <c r="B58" s="80" t="s">
        <v>86</v>
      </c>
      <c r="C58" s="100"/>
      <c r="D58" s="135"/>
      <c r="E58" s="101"/>
      <c r="F58" s="136"/>
      <c r="G58" s="100"/>
      <c r="H58" s="135"/>
      <c r="I58" s="239"/>
      <c r="J58" s="99"/>
      <c r="K58" s="99"/>
      <c r="M58" s="1" t="s">
        <v>206</v>
      </c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x14ac:dyDescent="0.25">
      <c r="A59" s="79"/>
      <c r="B59" s="80" t="s">
        <v>87</v>
      </c>
      <c r="C59" s="100"/>
      <c r="D59" s="135"/>
      <c r="E59" s="101"/>
      <c r="F59" s="136"/>
      <c r="G59" s="100"/>
      <c r="H59" s="135"/>
      <c r="I59" s="239"/>
      <c r="J59" s="99"/>
      <c r="K59" s="99"/>
    </row>
    <row r="60" spans="1:26" x14ac:dyDescent="0.25">
      <c r="A60" s="79"/>
      <c r="B60" s="80" t="s">
        <v>88</v>
      </c>
      <c r="C60" s="100"/>
      <c r="D60" s="135"/>
      <c r="E60" s="101"/>
      <c r="F60" s="136"/>
      <c r="G60" s="100"/>
      <c r="H60" s="135"/>
      <c r="I60" s="239"/>
      <c r="J60" s="99"/>
      <c r="K60" s="99"/>
    </row>
    <row r="61" spans="1:26" x14ac:dyDescent="0.25">
      <c r="A61" s="79"/>
      <c r="B61" s="80" t="s">
        <v>89</v>
      </c>
      <c r="C61" s="100"/>
      <c r="D61" s="82"/>
      <c r="E61" s="101"/>
      <c r="F61" s="23"/>
      <c r="G61" s="100"/>
      <c r="H61" s="82"/>
      <c r="I61" s="235"/>
      <c r="J61" s="10"/>
      <c r="K61" s="99"/>
    </row>
    <row r="62" spans="1:26" x14ac:dyDescent="0.25">
      <c r="A62" s="104" t="s">
        <v>175</v>
      </c>
      <c r="B62" s="118" t="s">
        <v>90</v>
      </c>
      <c r="C62" s="94">
        <f>D62*8101.7*12</f>
        <v>1542887.7479999999</v>
      </c>
      <c r="D62" s="106">
        <v>15.87</v>
      </c>
      <c r="E62" s="96">
        <f>F62*12*8101.7</f>
        <v>1542887.7479999999</v>
      </c>
      <c r="F62" s="107">
        <v>15.87</v>
      </c>
      <c r="G62" s="94">
        <f>C62-E62</f>
        <v>0</v>
      </c>
      <c r="H62" s="106">
        <f>D62-F62</f>
        <v>0</v>
      </c>
      <c r="I62" s="235"/>
      <c r="J62" s="10"/>
    </row>
    <row r="63" spans="1:26" x14ac:dyDescent="0.25">
      <c r="A63" s="93" t="s">
        <v>176</v>
      </c>
      <c r="B63" s="80" t="s">
        <v>91</v>
      </c>
      <c r="C63" s="120"/>
      <c r="D63" s="121"/>
      <c r="E63" s="122"/>
      <c r="F63" s="123"/>
      <c r="G63" s="120"/>
      <c r="H63" s="121"/>
      <c r="I63" s="239"/>
      <c r="J63" s="99"/>
    </row>
    <row r="64" spans="1:26" x14ac:dyDescent="0.25">
      <c r="A64" s="93" t="s">
        <v>177</v>
      </c>
      <c r="B64" s="80" t="s">
        <v>92</v>
      </c>
      <c r="C64" s="120"/>
      <c r="D64" s="121"/>
      <c r="E64" s="122"/>
      <c r="F64" s="123"/>
      <c r="G64" s="120"/>
      <c r="H64" s="121"/>
      <c r="I64" s="239"/>
      <c r="J64" s="99"/>
    </row>
    <row r="65" spans="1:26" x14ac:dyDescent="0.25">
      <c r="A65" s="93" t="s">
        <v>178</v>
      </c>
      <c r="B65" s="80"/>
      <c r="C65" s="100"/>
      <c r="D65" s="82"/>
      <c r="E65" s="101"/>
      <c r="F65" s="23"/>
      <c r="G65" s="100"/>
      <c r="H65" s="82"/>
      <c r="I65" s="239"/>
      <c r="J65" s="99"/>
    </row>
    <row r="66" spans="1:26" x14ac:dyDescent="0.25">
      <c r="A66" s="143" t="s">
        <v>93</v>
      </c>
      <c r="B66" s="118"/>
      <c r="C66" s="144"/>
      <c r="D66" s="145"/>
      <c r="E66" s="146" t="s">
        <v>4</v>
      </c>
      <c r="F66" s="147"/>
      <c r="G66" s="144"/>
      <c r="H66" s="145"/>
      <c r="I66" s="239"/>
      <c r="J66" s="99"/>
    </row>
    <row r="67" spans="1:26" x14ac:dyDescent="0.25">
      <c r="A67" s="148" t="s">
        <v>94</v>
      </c>
      <c r="B67" s="130"/>
      <c r="C67" s="112"/>
      <c r="D67" s="90"/>
      <c r="E67" s="113"/>
      <c r="F67" s="92"/>
      <c r="G67" s="112"/>
      <c r="H67" s="90"/>
      <c r="I67" s="235"/>
      <c r="J67" s="10"/>
    </row>
    <row r="68" spans="1:26" x14ac:dyDescent="0.25">
      <c r="A68" s="149" t="s">
        <v>95</v>
      </c>
      <c r="B68" s="149"/>
      <c r="C68" s="100"/>
      <c r="D68" s="82"/>
      <c r="E68" s="101"/>
      <c r="F68" s="23"/>
      <c r="G68" s="100"/>
      <c r="H68" s="82"/>
      <c r="I68" s="235"/>
      <c r="J68" s="10"/>
    </row>
    <row r="69" spans="1:26" x14ac:dyDescent="0.25">
      <c r="A69" s="149" t="s">
        <v>96</v>
      </c>
      <c r="B69" s="80" t="s">
        <v>97</v>
      </c>
      <c r="C69" s="100"/>
      <c r="D69" s="82"/>
      <c r="E69" s="101"/>
      <c r="F69" s="23"/>
      <c r="G69" s="100"/>
      <c r="H69" s="82"/>
      <c r="I69" s="235"/>
      <c r="J69" s="10"/>
    </row>
    <row r="70" spans="1:26" x14ac:dyDescent="0.25">
      <c r="A70" s="149" t="s">
        <v>98</v>
      </c>
      <c r="B70" s="80" t="s">
        <v>99</v>
      </c>
      <c r="C70" s="100"/>
      <c r="D70" s="82"/>
      <c r="E70" s="101"/>
      <c r="F70" s="23"/>
      <c r="G70" s="100"/>
      <c r="H70" s="82"/>
      <c r="I70" s="235"/>
      <c r="J70" s="10"/>
    </row>
    <row r="71" spans="1:26" x14ac:dyDescent="0.25">
      <c r="A71" s="149" t="s">
        <v>100</v>
      </c>
      <c r="B71" s="80" t="s">
        <v>99</v>
      </c>
      <c r="C71" s="100"/>
      <c r="D71" s="82"/>
      <c r="E71" s="101"/>
      <c r="F71" s="23"/>
      <c r="G71" s="100"/>
      <c r="H71" s="82"/>
      <c r="I71" s="235"/>
      <c r="J71" s="10"/>
    </row>
    <row r="72" spans="1:26" x14ac:dyDescent="0.25">
      <c r="A72" s="149" t="s">
        <v>101</v>
      </c>
      <c r="B72" s="80" t="s">
        <v>123</v>
      </c>
      <c r="C72" s="100"/>
      <c r="D72" s="82"/>
      <c r="E72" s="101"/>
      <c r="F72" s="23"/>
      <c r="G72" s="100"/>
      <c r="H72" s="82"/>
      <c r="I72" s="239"/>
      <c r="J72" s="99"/>
    </row>
    <row r="73" spans="1:26" x14ac:dyDescent="0.25">
      <c r="A73" s="149" t="s">
        <v>102</v>
      </c>
      <c r="B73" s="80" t="s">
        <v>97</v>
      </c>
      <c r="C73" s="100"/>
      <c r="D73" s="82"/>
      <c r="E73" s="101"/>
      <c r="F73" s="23"/>
      <c r="G73" s="100"/>
      <c r="H73" s="82"/>
      <c r="I73" s="235"/>
      <c r="J73" s="10"/>
    </row>
    <row r="74" spans="1:26" x14ac:dyDescent="0.25">
      <c r="A74" s="149" t="s">
        <v>103</v>
      </c>
      <c r="B74" s="80"/>
      <c r="C74" s="100"/>
      <c r="D74" s="82"/>
      <c r="E74" s="101"/>
      <c r="F74" s="23"/>
      <c r="G74" s="100"/>
      <c r="H74" s="82"/>
      <c r="I74" s="235"/>
      <c r="J74" s="10"/>
    </row>
    <row r="75" spans="1:26" ht="15.75" x14ac:dyDescent="0.25">
      <c r="A75" s="149" t="s">
        <v>104</v>
      </c>
      <c r="B75" s="80" t="s">
        <v>97</v>
      </c>
      <c r="C75" s="100"/>
      <c r="D75" s="82"/>
      <c r="E75" s="101"/>
      <c r="F75" s="23"/>
      <c r="G75" s="100"/>
      <c r="H75" s="82"/>
      <c r="I75" s="235"/>
      <c r="J75" s="10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x14ac:dyDescent="0.25">
      <c r="A76" s="149" t="s">
        <v>105</v>
      </c>
      <c r="B76" s="149"/>
      <c r="C76" s="100"/>
      <c r="D76" s="82"/>
      <c r="E76" s="101"/>
      <c r="F76" s="23"/>
      <c r="G76" s="100"/>
      <c r="H76" s="82"/>
      <c r="I76" s="235"/>
      <c r="J76" s="10"/>
    </row>
    <row r="77" spans="1:26" x14ac:dyDescent="0.25">
      <c r="A77" s="149" t="s">
        <v>106</v>
      </c>
      <c r="B77" s="80" t="s">
        <v>97</v>
      </c>
      <c r="C77" s="100"/>
      <c r="D77" s="82"/>
      <c r="E77" s="101"/>
      <c r="F77" s="23"/>
      <c r="G77" s="100"/>
      <c r="H77" s="82"/>
      <c r="I77" s="235"/>
      <c r="J77" s="10"/>
    </row>
    <row r="78" spans="1:26" x14ac:dyDescent="0.25">
      <c r="A78" s="88"/>
      <c r="B78" s="130"/>
      <c r="C78" s="112"/>
      <c r="D78" s="90"/>
      <c r="E78" s="113"/>
      <c r="F78" s="92"/>
      <c r="G78" s="112"/>
      <c r="H78" s="90"/>
      <c r="I78" s="235"/>
      <c r="J78" s="10"/>
    </row>
    <row r="79" spans="1:26" x14ac:dyDescent="0.25">
      <c r="A79" s="150" t="s">
        <v>107</v>
      </c>
      <c r="B79" s="118"/>
      <c r="C79" s="144"/>
      <c r="D79" s="145"/>
      <c r="E79" s="146"/>
      <c r="F79" s="147"/>
      <c r="G79" s="144"/>
      <c r="H79" s="145"/>
      <c r="I79" s="235"/>
      <c r="J79" s="10"/>
    </row>
    <row r="80" spans="1:26" x14ac:dyDescent="0.25">
      <c r="A80" s="88" t="s">
        <v>108</v>
      </c>
      <c r="B80" s="130"/>
      <c r="C80" s="112"/>
      <c r="D80" s="90"/>
      <c r="E80" s="113"/>
      <c r="F80" s="92"/>
      <c r="G80" s="112"/>
      <c r="H80" s="90"/>
      <c r="I80" s="235"/>
      <c r="J80" s="10"/>
    </row>
    <row r="81" spans="1:10" x14ac:dyDescent="0.25">
      <c r="A81" s="79" t="s">
        <v>109</v>
      </c>
      <c r="B81" s="80"/>
      <c r="C81" s="100"/>
      <c r="D81" s="82"/>
      <c r="E81" s="101"/>
      <c r="F81" s="23"/>
      <c r="G81" s="100"/>
      <c r="H81" s="82"/>
      <c r="I81" s="235"/>
      <c r="J81" s="10"/>
    </row>
    <row r="82" spans="1:10" x14ac:dyDescent="0.25">
      <c r="A82" s="79" t="s">
        <v>110</v>
      </c>
      <c r="B82" s="80" t="s">
        <v>97</v>
      </c>
      <c r="C82" s="100"/>
      <c r="D82" s="82"/>
      <c r="E82" s="101"/>
      <c r="F82" s="23"/>
      <c r="G82" s="100"/>
      <c r="H82" s="82"/>
      <c r="I82" s="235"/>
      <c r="J82" s="10"/>
    </row>
    <row r="83" spans="1:10" x14ac:dyDescent="0.25">
      <c r="A83" s="79" t="s">
        <v>109</v>
      </c>
      <c r="B83" s="80"/>
      <c r="C83" s="100"/>
      <c r="D83" s="82"/>
      <c r="E83" s="101"/>
      <c r="F83" s="23"/>
      <c r="G83" s="100"/>
      <c r="H83" s="82"/>
      <c r="I83" s="235"/>
      <c r="J83" s="10"/>
    </row>
    <row r="84" spans="1:10" x14ac:dyDescent="0.25">
      <c r="A84" s="79" t="s">
        <v>111</v>
      </c>
      <c r="B84" s="80" t="s">
        <v>97</v>
      </c>
      <c r="C84" s="100"/>
      <c r="D84" s="82"/>
      <c r="E84" s="101"/>
      <c r="F84" s="23"/>
      <c r="G84" s="100"/>
      <c r="H84" s="82"/>
      <c r="I84" s="235"/>
      <c r="J84" s="10"/>
    </row>
    <row r="85" spans="1:10" x14ac:dyDescent="0.25">
      <c r="A85" s="149" t="s">
        <v>112</v>
      </c>
      <c r="B85" s="80" t="s">
        <v>97</v>
      </c>
      <c r="C85" s="100"/>
      <c r="D85" s="82"/>
      <c r="E85" s="101"/>
      <c r="F85" s="23"/>
      <c r="G85" s="100"/>
      <c r="H85" s="82"/>
      <c r="I85" s="235"/>
      <c r="J85" s="10"/>
    </row>
    <row r="86" spans="1:10" x14ac:dyDescent="0.25">
      <c r="A86" s="149" t="s">
        <v>101</v>
      </c>
      <c r="B86" s="80" t="s">
        <v>123</v>
      </c>
      <c r="C86" s="100"/>
      <c r="D86" s="82"/>
      <c r="E86" s="101"/>
      <c r="F86" s="23"/>
      <c r="G86" s="100"/>
      <c r="H86" s="82"/>
      <c r="I86" s="235"/>
      <c r="J86" s="10"/>
    </row>
    <row r="87" spans="1:10" x14ac:dyDescent="0.25">
      <c r="A87" s="149" t="s">
        <v>102</v>
      </c>
      <c r="B87" s="80" t="s">
        <v>97</v>
      </c>
      <c r="C87" s="100"/>
      <c r="D87" s="82"/>
      <c r="E87" s="101"/>
      <c r="F87" s="23"/>
      <c r="G87" s="100"/>
      <c r="H87" s="82"/>
      <c r="I87" s="235"/>
      <c r="J87" s="10"/>
    </row>
    <row r="88" spans="1:10" x14ac:dyDescent="0.25">
      <c r="A88" s="149" t="s">
        <v>113</v>
      </c>
      <c r="B88" s="80"/>
      <c r="C88" s="100"/>
      <c r="D88" s="82"/>
      <c r="E88" s="101"/>
      <c r="F88" s="23"/>
      <c r="G88" s="100"/>
      <c r="H88" s="82"/>
      <c r="I88" s="235"/>
      <c r="J88" s="10"/>
    </row>
    <row r="89" spans="1:10" x14ac:dyDescent="0.25">
      <c r="A89" s="149" t="s">
        <v>104</v>
      </c>
      <c r="B89" s="80" t="s">
        <v>97</v>
      </c>
      <c r="C89" s="100"/>
      <c r="D89" s="82"/>
      <c r="E89" s="101"/>
      <c r="F89" s="23"/>
      <c r="G89" s="100"/>
      <c r="H89" s="82"/>
      <c r="I89" s="235"/>
      <c r="J89" s="10"/>
    </row>
    <row r="90" spans="1:10" x14ac:dyDescent="0.25">
      <c r="A90" s="79"/>
      <c r="B90" s="80"/>
      <c r="C90" s="100"/>
      <c r="D90" s="82"/>
      <c r="E90" s="101"/>
      <c r="F90" s="23"/>
      <c r="G90" s="100"/>
      <c r="H90" s="82"/>
      <c r="I90" s="235"/>
      <c r="J90" s="10"/>
    </row>
    <row r="91" spans="1:10" x14ac:dyDescent="0.25">
      <c r="A91" s="104" t="s">
        <v>129</v>
      </c>
      <c r="B91" s="118" t="s">
        <v>131</v>
      </c>
      <c r="C91" s="94">
        <f>D91*8101.7*12</f>
        <v>8749.8359999999993</v>
      </c>
      <c r="D91" s="151">
        <v>0.09</v>
      </c>
      <c r="E91" s="96">
        <v>4377.4399999999996</v>
      </c>
      <c r="F91" s="152">
        <f>E91/12/B10</f>
        <v>4.5025941057638103E-2</v>
      </c>
      <c r="G91" s="94">
        <f>C91-E91</f>
        <v>4372.3959999999997</v>
      </c>
      <c r="H91" s="106">
        <f>D91-F91</f>
        <v>4.4974058942361894E-2</v>
      </c>
      <c r="I91" s="235" t="s">
        <v>154</v>
      </c>
      <c r="J91" s="137"/>
    </row>
    <row r="92" spans="1:10" x14ac:dyDescent="0.25">
      <c r="A92" s="93" t="s">
        <v>130</v>
      </c>
      <c r="B92" s="80" t="s">
        <v>132</v>
      </c>
      <c r="C92" s="100"/>
      <c r="D92" s="82"/>
      <c r="E92" s="101"/>
      <c r="F92" s="23"/>
      <c r="G92" s="100"/>
      <c r="H92" s="82"/>
      <c r="I92" s="235"/>
      <c r="J92" s="10"/>
    </row>
    <row r="93" spans="1:10" x14ac:dyDescent="0.25">
      <c r="A93" s="104" t="s">
        <v>133</v>
      </c>
      <c r="B93" s="153" t="s">
        <v>117</v>
      </c>
      <c r="C93" s="94">
        <f>D93*8101.7*12</f>
        <v>205135.04399999999</v>
      </c>
      <c r="D93" s="151">
        <v>2.11</v>
      </c>
      <c r="E93" s="96">
        <v>198012.5</v>
      </c>
      <c r="F93" s="152">
        <f>E93/12/B10</f>
        <v>2.0367381742926383</v>
      </c>
      <c r="G93" s="94">
        <f>C93-E93</f>
        <v>7122.5439999999944</v>
      </c>
      <c r="H93" s="106">
        <f>D93-F93</f>
        <v>7.3261825707361616E-2</v>
      </c>
      <c r="I93" s="235" t="s">
        <v>140</v>
      </c>
      <c r="J93" s="10"/>
    </row>
    <row r="94" spans="1:10" x14ac:dyDescent="0.25">
      <c r="A94" s="93" t="s">
        <v>127</v>
      </c>
      <c r="B94" s="154"/>
      <c r="C94" s="100"/>
      <c r="D94" s="82"/>
      <c r="E94" s="101"/>
      <c r="F94" s="23"/>
      <c r="G94" s="100"/>
      <c r="H94" s="82"/>
      <c r="I94" s="235"/>
      <c r="J94" s="10"/>
    </row>
    <row r="95" spans="1:10" x14ac:dyDescent="0.25">
      <c r="A95" s="104" t="s">
        <v>179</v>
      </c>
      <c r="B95" s="155"/>
      <c r="C95" s="94">
        <f>D95*12*8101.7</f>
        <v>9722.0400000000009</v>
      </c>
      <c r="D95" s="106">
        <v>0.1</v>
      </c>
      <c r="E95" s="96">
        <v>59.61</v>
      </c>
      <c r="F95" s="107">
        <f>E95/12/B10</f>
        <v>6.1314292062159795E-4</v>
      </c>
      <c r="G95" s="94">
        <f>C95-E95</f>
        <v>9662.43</v>
      </c>
      <c r="H95" s="106">
        <f>D95-F95</f>
        <v>9.9386857079378402E-2</v>
      </c>
      <c r="I95" s="235" t="s">
        <v>154</v>
      </c>
      <c r="J95" s="99"/>
    </row>
    <row r="96" spans="1:10" x14ac:dyDescent="0.25">
      <c r="A96" s="129" t="s">
        <v>180</v>
      </c>
      <c r="B96" s="156"/>
      <c r="C96" s="112"/>
      <c r="D96" s="90"/>
      <c r="E96" s="113"/>
      <c r="F96" s="92"/>
      <c r="G96" s="112"/>
      <c r="H96" s="90"/>
      <c r="I96" s="235"/>
      <c r="J96" s="10"/>
    </row>
    <row r="97" spans="1:14" x14ac:dyDescent="0.25">
      <c r="A97" s="104" t="s">
        <v>181</v>
      </c>
      <c r="B97" s="118" t="s">
        <v>78</v>
      </c>
      <c r="C97" s="94">
        <f>D97*8101.7*12</f>
        <v>59304.443999999989</v>
      </c>
      <c r="D97" s="106">
        <v>0.61</v>
      </c>
      <c r="E97" s="96">
        <f>F97*8101.7*12</f>
        <v>59304.443999999989</v>
      </c>
      <c r="F97" s="107">
        <v>0.61</v>
      </c>
      <c r="G97" s="94">
        <f>C97-E97</f>
        <v>0</v>
      </c>
      <c r="H97" s="106">
        <f>D97-F97</f>
        <v>0</v>
      </c>
      <c r="I97" s="235"/>
      <c r="J97" s="10"/>
    </row>
    <row r="98" spans="1:14" x14ac:dyDescent="0.25">
      <c r="A98" s="93" t="s">
        <v>134</v>
      </c>
      <c r="B98" s="80"/>
      <c r="C98" s="120"/>
      <c r="D98" s="121"/>
      <c r="E98" s="122"/>
      <c r="F98" s="123"/>
      <c r="G98" s="120"/>
      <c r="H98" s="121"/>
      <c r="I98" s="239"/>
      <c r="J98" s="99"/>
    </row>
    <row r="99" spans="1:14" x14ac:dyDescent="0.25">
      <c r="A99" s="129" t="s">
        <v>135</v>
      </c>
      <c r="B99" s="130"/>
      <c r="C99" s="120"/>
      <c r="D99" s="121"/>
      <c r="E99" s="133"/>
      <c r="F99" s="123"/>
      <c r="G99" s="120"/>
      <c r="H99" s="121"/>
      <c r="I99" s="239"/>
      <c r="J99" s="99"/>
    </row>
    <row r="100" spans="1:14" x14ac:dyDescent="0.25">
      <c r="A100" s="104" t="s">
        <v>182</v>
      </c>
      <c r="B100" s="118" t="s">
        <v>78</v>
      </c>
      <c r="C100" s="94">
        <f>D100*8101.7*12</f>
        <v>34027.14</v>
      </c>
      <c r="D100" s="106">
        <v>0.35</v>
      </c>
      <c r="E100" s="96">
        <v>34027.14</v>
      </c>
      <c r="F100" s="107">
        <f>E100/12/B10</f>
        <v>0.34999999999999992</v>
      </c>
      <c r="G100" s="94">
        <f>C100-E100</f>
        <v>0</v>
      </c>
      <c r="H100" s="106">
        <f>D100-F100</f>
        <v>0</v>
      </c>
      <c r="I100" s="235"/>
      <c r="J100" s="10"/>
    </row>
    <row r="101" spans="1:14" x14ac:dyDescent="0.25">
      <c r="A101" s="93" t="s">
        <v>136</v>
      </c>
      <c r="B101" s="80"/>
      <c r="C101" s="120"/>
      <c r="D101" s="121"/>
      <c r="E101" s="122"/>
      <c r="F101" s="123"/>
      <c r="G101" s="120"/>
      <c r="H101" s="121"/>
      <c r="I101" s="239"/>
      <c r="J101" s="99"/>
    </row>
    <row r="102" spans="1:14" x14ac:dyDescent="0.25">
      <c r="A102" s="129" t="s">
        <v>137</v>
      </c>
      <c r="B102" s="130"/>
      <c r="C102" s="131"/>
      <c r="D102" s="132"/>
      <c r="E102" s="133"/>
      <c r="F102" s="134"/>
      <c r="G102" s="131"/>
      <c r="H102" s="132"/>
      <c r="I102" s="239"/>
      <c r="J102" s="99"/>
    </row>
    <row r="103" spans="1:14" x14ac:dyDescent="0.25">
      <c r="A103" s="104" t="s">
        <v>183</v>
      </c>
      <c r="B103" s="118"/>
      <c r="C103" s="94">
        <f>D103*8101.7*12</f>
        <v>408325.68</v>
      </c>
      <c r="D103" s="151">
        <v>4.2</v>
      </c>
      <c r="E103" s="96">
        <f>F103*8101.7*12</f>
        <v>408325.68</v>
      </c>
      <c r="F103" s="152">
        <v>4.2</v>
      </c>
      <c r="G103" s="94">
        <f>C103-E103</f>
        <v>0</v>
      </c>
      <c r="H103" s="106">
        <f>D103-F103</f>
        <v>0</v>
      </c>
      <c r="I103" s="239"/>
      <c r="J103" s="99"/>
    </row>
    <row r="104" spans="1:14" x14ac:dyDescent="0.25">
      <c r="A104" s="93" t="s">
        <v>118</v>
      </c>
      <c r="B104" s="80"/>
      <c r="C104" s="157"/>
      <c r="D104" s="158"/>
      <c r="E104" s="122"/>
      <c r="F104" s="159"/>
      <c r="G104" s="120"/>
      <c r="H104" s="121"/>
      <c r="I104" s="239"/>
      <c r="J104" s="99"/>
    </row>
    <row r="105" spans="1:14" x14ac:dyDescent="0.25">
      <c r="A105" s="129" t="s">
        <v>119</v>
      </c>
      <c r="B105" s="130"/>
      <c r="C105" s="160"/>
      <c r="D105" s="161"/>
      <c r="E105" s="133"/>
      <c r="F105" s="134"/>
      <c r="G105" s="131"/>
      <c r="H105" s="132"/>
      <c r="I105" s="239"/>
      <c r="J105" s="99"/>
    </row>
    <row r="106" spans="1:14" x14ac:dyDescent="0.25">
      <c r="A106" s="162" t="s">
        <v>115</v>
      </c>
      <c r="B106" s="118"/>
      <c r="C106" s="94">
        <f>C19+C29+C44+C48+C51+C62+C91+C93+C97+C100+C103+C95</f>
        <v>3549516.8040000005</v>
      </c>
      <c r="D106" s="106">
        <f>D19+D29+D44+D48+D51+D62+D91+D93+D97+D100+D103+D95</f>
        <v>36.51</v>
      </c>
      <c r="E106" s="96">
        <f>E19+E29+E44+E48+E51+E62+E91+E93+E97+E100+E103+E95</f>
        <v>3528359.4340000004</v>
      </c>
      <c r="F106" s="107">
        <f>F19+F29+F44+F48+F51+F62+F91+F93+F97+F100+F103+F95</f>
        <v>36.292377258270896</v>
      </c>
      <c r="G106" s="94">
        <f>C106-E106</f>
        <v>21157.370000000112</v>
      </c>
      <c r="H106" s="106">
        <f>D106-F106</f>
        <v>0.21762274172910168</v>
      </c>
      <c r="I106" s="235"/>
      <c r="J106" s="99"/>
    </row>
    <row r="107" spans="1:14" x14ac:dyDescent="0.25">
      <c r="A107" s="163" t="s">
        <v>116</v>
      </c>
      <c r="B107" s="130"/>
      <c r="C107" s="160"/>
      <c r="D107" s="164"/>
      <c r="E107" s="133"/>
      <c r="F107" s="134"/>
      <c r="G107" s="131"/>
      <c r="H107" s="121"/>
      <c r="I107" s="235"/>
      <c r="J107" s="10"/>
    </row>
    <row r="108" spans="1:14" x14ac:dyDescent="0.25">
      <c r="A108" s="165" t="s">
        <v>159</v>
      </c>
      <c r="B108" s="80"/>
      <c r="C108" s="120">
        <f>C110+C113+C120+C116+C118</f>
        <v>2132098.8000000003</v>
      </c>
      <c r="D108" s="166">
        <f>D110+D113+D120+D116+D118</f>
        <v>915.84999999999991</v>
      </c>
      <c r="E108" s="122">
        <f>E110+E113+E120+E116+E118</f>
        <v>1992210.7519999999</v>
      </c>
      <c r="F108" s="167">
        <f>F110+F113+F120+F116+F118</f>
        <v>855.76063230240538</v>
      </c>
      <c r="G108" s="120">
        <f>C108-E108</f>
        <v>139888.04800000042</v>
      </c>
      <c r="H108" s="106">
        <f>D108-F108</f>
        <v>60.089367697594525</v>
      </c>
      <c r="I108" s="235"/>
      <c r="J108" s="10"/>
    </row>
    <row r="109" spans="1:14" x14ac:dyDescent="0.25">
      <c r="A109" s="165"/>
      <c r="B109" s="80"/>
      <c r="C109" s="157"/>
      <c r="D109" s="166"/>
      <c r="E109" s="122"/>
      <c r="F109" s="167"/>
      <c r="G109" s="120"/>
      <c r="H109" s="95"/>
      <c r="I109" s="235"/>
      <c r="J109" s="10"/>
    </row>
    <row r="110" spans="1:14" x14ac:dyDescent="0.25">
      <c r="A110" s="143" t="s">
        <v>160</v>
      </c>
      <c r="B110" s="118" t="s">
        <v>187</v>
      </c>
      <c r="C110" s="168">
        <f>D110*12*194</f>
        <v>452004.48000000004</v>
      </c>
      <c r="D110" s="169">
        <v>194.16</v>
      </c>
      <c r="E110" s="170">
        <v>342672.5</v>
      </c>
      <c r="F110" s="171">
        <f>E110/12/194</f>
        <v>147.19609106529211</v>
      </c>
      <c r="G110" s="168">
        <f>C110-E110</f>
        <v>109331.98000000004</v>
      </c>
      <c r="H110" s="172">
        <f>D110-F110</f>
        <v>46.963908934707888</v>
      </c>
      <c r="I110" s="239" t="s">
        <v>154</v>
      </c>
      <c r="J110" s="137"/>
      <c r="M110" s="3"/>
      <c r="N110" s="3"/>
    </row>
    <row r="111" spans="1:14" x14ac:dyDescent="0.25">
      <c r="A111" s="173" t="s">
        <v>114</v>
      </c>
      <c r="B111" s="80" t="s">
        <v>188</v>
      </c>
      <c r="C111" s="174"/>
      <c r="D111" s="175"/>
      <c r="E111" s="11"/>
      <c r="F111" s="6"/>
      <c r="G111" s="176"/>
      <c r="H111" s="177"/>
      <c r="I111" s="239"/>
      <c r="J111" s="137"/>
    </row>
    <row r="112" spans="1:14" x14ac:dyDescent="0.25">
      <c r="A112" s="173" t="s">
        <v>138</v>
      </c>
      <c r="B112" s="80" t="s">
        <v>139</v>
      </c>
      <c r="C112" s="174"/>
      <c r="D112" s="175"/>
      <c r="E112" s="11"/>
      <c r="F112" s="6"/>
      <c r="G112" s="176"/>
      <c r="H112" s="177"/>
      <c r="I112" s="235"/>
      <c r="J112" s="10"/>
    </row>
    <row r="113" spans="1:10" x14ac:dyDescent="0.25">
      <c r="A113" s="143" t="s">
        <v>161</v>
      </c>
      <c r="B113" s="153" t="s">
        <v>117</v>
      </c>
      <c r="C113" s="168">
        <f>D113*12*194</f>
        <v>1491596.1600000001</v>
      </c>
      <c r="D113" s="178">
        <v>640.72</v>
      </c>
      <c r="E113" s="170">
        <v>1462406.41</v>
      </c>
      <c r="F113" s="171">
        <f>E113/12/194</f>
        <v>628.18144759450161</v>
      </c>
      <c r="G113" s="168">
        <f>C113-E113</f>
        <v>29189.750000000233</v>
      </c>
      <c r="H113" s="172">
        <f>D113-F113</f>
        <v>12.538552405498422</v>
      </c>
      <c r="I113" s="235" t="s">
        <v>154</v>
      </c>
      <c r="J113" s="137"/>
    </row>
    <row r="114" spans="1:10" x14ac:dyDescent="0.25">
      <c r="A114" s="173" t="s">
        <v>157</v>
      </c>
      <c r="B114" s="80"/>
      <c r="C114" s="174"/>
      <c r="D114" s="175"/>
      <c r="E114" s="11"/>
      <c r="F114" s="6"/>
      <c r="G114" s="176"/>
      <c r="H114" s="177"/>
      <c r="I114" s="235"/>
      <c r="J114" s="10"/>
    </row>
    <row r="115" spans="1:10" x14ac:dyDescent="0.25">
      <c r="A115" s="148"/>
      <c r="B115" s="130"/>
      <c r="C115" s="179"/>
      <c r="D115" s="180"/>
      <c r="E115" s="181"/>
      <c r="F115" s="182"/>
      <c r="G115" s="183"/>
      <c r="H115" s="184"/>
      <c r="I115" s="239"/>
      <c r="J115" s="99"/>
    </row>
    <row r="116" spans="1:10" x14ac:dyDescent="0.25">
      <c r="A116" s="173" t="s">
        <v>162</v>
      </c>
      <c r="B116" s="153" t="s">
        <v>117</v>
      </c>
      <c r="C116" s="168">
        <f>D116*12*194</f>
        <v>43393.919999999998</v>
      </c>
      <c r="D116" s="178">
        <v>18.64</v>
      </c>
      <c r="E116" s="11">
        <f>F116*12*194</f>
        <v>43393.919999999998</v>
      </c>
      <c r="F116" s="171">
        <v>18.64</v>
      </c>
      <c r="G116" s="168">
        <f>C116-E116</f>
        <v>0</v>
      </c>
      <c r="H116" s="172">
        <f>D116-F116</f>
        <v>0</v>
      </c>
      <c r="I116" s="239"/>
      <c r="J116" s="99"/>
    </row>
    <row r="117" spans="1:10" x14ac:dyDescent="0.25">
      <c r="A117" s="173" t="s">
        <v>189</v>
      </c>
      <c r="B117" s="80"/>
      <c r="C117" s="174"/>
      <c r="D117" s="175"/>
      <c r="E117" s="11"/>
      <c r="F117" s="6"/>
      <c r="G117" s="176"/>
      <c r="H117" s="177"/>
      <c r="I117" s="239"/>
      <c r="J117" s="99"/>
    </row>
    <row r="118" spans="1:10" x14ac:dyDescent="0.25">
      <c r="A118" s="143" t="s">
        <v>185</v>
      </c>
      <c r="B118" s="153" t="s">
        <v>117</v>
      </c>
      <c r="C118" s="185">
        <f>D118*12*194</f>
        <v>43393.919999999998</v>
      </c>
      <c r="D118" s="178">
        <v>18.64</v>
      </c>
      <c r="E118" s="170">
        <f>F118*12*194</f>
        <v>43393.919999999998</v>
      </c>
      <c r="F118" s="186">
        <v>18.64</v>
      </c>
      <c r="G118" s="168">
        <f>C118-E118</f>
        <v>0</v>
      </c>
      <c r="H118" s="172">
        <f>D118-F118</f>
        <v>0</v>
      </c>
      <c r="I118" s="239"/>
      <c r="J118" s="99"/>
    </row>
    <row r="119" spans="1:10" x14ac:dyDescent="0.25">
      <c r="A119" s="148" t="s">
        <v>186</v>
      </c>
      <c r="B119" s="130"/>
      <c r="C119" s="179"/>
      <c r="D119" s="180"/>
      <c r="E119" s="181"/>
      <c r="F119" s="182"/>
      <c r="G119" s="183"/>
      <c r="H119" s="184"/>
      <c r="I119" s="239"/>
      <c r="J119" s="99"/>
    </row>
    <row r="120" spans="1:10" x14ac:dyDescent="0.25">
      <c r="A120" s="143" t="s">
        <v>184</v>
      </c>
      <c r="B120" s="118" t="s">
        <v>124</v>
      </c>
      <c r="C120" s="168">
        <f>D120*194*12</f>
        <v>101710.31999999998</v>
      </c>
      <c r="D120" s="169">
        <v>43.69</v>
      </c>
      <c r="E120" s="170">
        <v>100344.00199999999</v>
      </c>
      <c r="F120" s="171">
        <f>E120/12/194</f>
        <v>43.103093642611682</v>
      </c>
      <c r="G120" s="168">
        <f>C120-E120</f>
        <v>1366.3179999999847</v>
      </c>
      <c r="H120" s="172">
        <f>D120-F120</f>
        <v>0.58690635738831531</v>
      </c>
      <c r="I120" s="235" t="s">
        <v>156</v>
      </c>
      <c r="J120" s="99"/>
    </row>
    <row r="121" spans="1:10" ht="15.75" thickBot="1" x14ac:dyDescent="0.3">
      <c r="A121" s="173" t="s">
        <v>158</v>
      </c>
      <c r="B121" s="80"/>
      <c r="C121" s="174"/>
      <c r="D121" s="175"/>
      <c r="E121" s="11"/>
      <c r="F121" s="6"/>
      <c r="G121" s="176"/>
      <c r="H121" s="177"/>
      <c r="I121" s="235"/>
      <c r="J121" s="10"/>
    </row>
    <row r="122" spans="1:10" x14ac:dyDescent="0.25">
      <c r="A122" s="187" t="s">
        <v>120</v>
      </c>
      <c r="B122" s="188"/>
      <c r="C122" s="189">
        <f>C106+C108</f>
        <v>5681615.6040000003</v>
      </c>
      <c r="D122" s="190"/>
      <c r="E122" s="191">
        <f>E106+E108</f>
        <v>5520570.1860000007</v>
      </c>
      <c r="F122" s="192"/>
      <c r="G122" s="193">
        <f>G106+G108</f>
        <v>161045.41800000053</v>
      </c>
      <c r="H122" s="194"/>
      <c r="I122" s="235"/>
      <c r="J122" s="10"/>
    </row>
    <row r="123" spans="1:10" ht="15.75" thickBot="1" x14ac:dyDescent="0.3">
      <c r="A123" s="93" t="s">
        <v>121</v>
      </c>
      <c r="B123" s="82"/>
      <c r="C123" s="157"/>
      <c r="D123" s="195"/>
      <c r="E123" s="122"/>
      <c r="F123" s="123"/>
      <c r="G123" s="120"/>
      <c r="H123" s="121"/>
      <c r="I123" s="235"/>
      <c r="J123" s="10"/>
    </row>
    <row r="124" spans="1:10" x14ac:dyDescent="0.25">
      <c r="A124" s="196" t="s">
        <v>202</v>
      </c>
      <c r="B124" s="188"/>
      <c r="C124" s="197"/>
      <c r="D124" s="198"/>
      <c r="E124" s="20"/>
      <c r="F124" s="199"/>
      <c r="G124" s="200"/>
      <c r="H124" s="201"/>
      <c r="I124" s="235"/>
      <c r="J124" s="10"/>
    </row>
    <row r="125" spans="1:10" x14ac:dyDescent="0.25">
      <c r="A125" s="173" t="s">
        <v>203</v>
      </c>
      <c r="B125" s="82"/>
      <c r="C125" s="174"/>
      <c r="D125" s="175"/>
      <c r="E125" s="11"/>
      <c r="F125" s="6"/>
      <c r="G125" s="176"/>
      <c r="H125" s="177"/>
      <c r="I125" s="235"/>
      <c r="J125" s="10"/>
    </row>
    <row r="126" spans="1:10" ht="15.75" thickBot="1" x14ac:dyDescent="0.3">
      <c r="A126" s="202" t="s">
        <v>204</v>
      </c>
      <c r="B126" s="203"/>
      <c r="C126" s="204"/>
      <c r="D126" s="205"/>
      <c r="E126" s="21">
        <v>62700</v>
      </c>
      <c r="F126" s="206"/>
      <c r="G126" s="207"/>
      <c r="H126" s="208"/>
      <c r="I126" s="235" t="s">
        <v>198</v>
      </c>
      <c r="J126" s="10"/>
    </row>
    <row r="127" spans="1:10" x14ac:dyDescent="0.25">
      <c r="A127" s="187" t="s">
        <v>120</v>
      </c>
      <c r="B127" s="69"/>
      <c r="C127" s="189"/>
      <c r="D127" s="209"/>
      <c r="E127" s="210"/>
      <c r="F127" s="211"/>
      <c r="G127" s="193"/>
      <c r="H127" s="212"/>
      <c r="I127" s="235"/>
      <c r="J127" s="99"/>
    </row>
    <row r="128" spans="1:10" ht="15.75" thickBot="1" x14ac:dyDescent="0.3">
      <c r="A128" s="93" t="s">
        <v>121</v>
      </c>
      <c r="B128" s="79"/>
      <c r="C128" s="213"/>
      <c r="D128" s="158"/>
      <c r="E128" s="97">
        <f>E122+E126</f>
        <v>5583270.1860000007</v>
      </c>
      <c r="F128" s="214"/>
      <c r="G128" s="213"/>
      <c r="H128" s="215"/>
      <c r="I128" s="235"/>
      <c r="J128" s="10"/>
    </row>
    <row r="129" spans="1:11" x14ac:dyDescent="0.25">
      <c r="A129" s="196" t="s">
        <v>199</v>
      </c>
      <c r="B129" s="34"/>
      <c r="C129" s="216"/>
      <c r="D129" s="217"/>
      <c r="E129" s="13"/>
      <c r="F129" s="218"/>
      <c r="G129" s="219"/>
      <c r="H129" s="220"/>
      <c r="I129" s="240"/>
      <c r="J129" s="10"/>
    </row>
    <row r="130" spans="1:11" x14ac:dyDescent="0.25">
      <c r="A130" s="173" t="s">
        <v>200</v>
      </c>
      <c r="B130" s="221"/>
      <c r="C130" s="213"/>
      <c r="D130" s="158"/>
      <c r="E130" s="12"/>
      <c r="F130" s="214"/>
      <c r="G130" s="222"/>
      <c r="H130" s="223"/>
      <c r="I130" s="240"/>
      <c r="J130" s="10"/>
    </row>
    <row r="131" spans="1:11" ht="15.75" thickBot="1" x14ac:dyDescent="0.3">
      <c r="A131" s="202" t="s">
        <v>205</v>
      </c>
      <c r="B131" s="224"/>
      <c r="C131" s="225"/>
      <c r="D131" s="226"/>
      <c r="E131" s="21">
        <v>66000</v>
      </c>
      <c r="F131" s="227"/>
      <c r="G131" s="228"/>
      <c r="H131" s="229"/>
      <c r="I131" s="235" t="s">
        <v>201</v>
      </c>
      <c r="J131" s="10"/>
    </row>
    <row r="132" spans="1:11" x14ac:dyDescent="0.25">
      <c r="A132" s="5"/>
      <c r="B132" s="230"/>
      <c r="C132" s="231"/>
      <c r="D132" s="23"/>
      <c r="E132" s="7"/>
      <c r="F132" s="231"/>
      <c r="G132" s="231"/>
      <c r="H132" s="231"/>
      <c r="I132" s="235"/>
      <c r="J132" s="10"/>
    </row>
    <row r="133" spans="1:11" x14ac:dyDescent="0.25">
      <c r="A133" s="5"/>
      <c r="B133" s="230"/>
      <c r="C133" s="231"/>
      <c r="D133" s="23"/>
      <c r="E133" s="7"/>
      <c r="F133" s="231"/>
      <c r="G133" s="231"/>
      <c r="H133" s="231"/>
      <c r="I133" s="235"/>
      <c r="J133" s="10"/>
    </row>
    <row r="134" spans="1:11" x14ac:dyDescent="0.25">
      <c r="A134" s="29"/>
      <c r="B134" s="29"/>
      <c r="C134" s="29"/>
      <c r="D134" s="10"/>
      <c r="E134" s="29"/>
      <c r="F134" s="29"/>
      <c r="G134" s="29"/>
      <c r="H134" s="29"/>
      <c r="I134" s="235"/>
      <c r="J134" s="29"/>
      <c r="K134" s="10"/>
    </row>
    <row r="135" spans="1:11" ht="15.75" x14ac:dyDescent="0.25">
      <c r="A135" s="1" t="s">
        <v>206</v>
      </c>
      <c r="B135" s="26"/>
      <c r="C135" s="26"/>
      <c r="D135" s="10"/>
      <c r="E135" s="26"/>
      <c r="F135" s="26"/>
      <c r="G135" s="26"/>
      <c r="H135" s="26"/>
      <c r="I135" s="234"/>
      <c r="J135" s="26"/>
      <c r="K135" s="10"/>
    </row>
    <row r="136" spans="1:11" ht="15.75" x14ac:dyDescent="0.25">
      <c r="A136" s="26" t="s">
        <v>4</v>
      </c>
      <c r="B136" s="26"/>
      <c r="C136" s="242"/>
      <c r="D136" s="240"/>
      <c r="E136" s="242"/>
      <c r="F136" s="242" t="s">
        <v>164</v>
      </c>
      <c r="G136" s="243">
        <f>G91+G95+G110+G113+G120</f>
        <v>153922.87400000024</v>
      </c>
      <c r="H136" s="243"/>
      <c r="I136" s="234"/>
      <c r="J136" s="142"/>
      <c r="K136" s="26"/>
    </row>
    <row r="137" spans="1:11" ht="15.75" x14ac:dyDescent="0.25">
      <c r="C137" s="244"/>
      <c r="D137" s="241"/>
      <c r="E137" s="241"/>
      <c r="F137" s="241" t="s">
        <v>140</v>
      </c>
      <c r="G137" s="244">
        <f>G93</f>
        <v>7122.5439999999944</v>
      </c>
      <c r="H137" s="243"/>
      <c r="J137" s="3"/>
    </row>
    <row r="138" spans="1:11" ht="15.75" x14ac:dyDescent="0.25">
      <c r="C138" s="245">
        <f>C122-G137</f>
        <v>5674493.0600000005</v>
      </c>
      <c r="D138" s="241"/>
      <c r="E138" s="246"/>
      <c r="F138" s="241" t="s">
        <v>163</v>
      </c>
      <c r="G138" s="245"/>
      <c r="H138" s="243"/>
      <c r="J138" s="3"/>
    </row>
    <row r="139" spans="1:11" ht="15.75" x14ac:dyDescent="0.25">
      <c r="C139" s="245"/>
      <c r="D139" s="241"/>
      <c r="E139" s="245"/>
      <c r="F139" s="241"/>
      <c r="G139" s="245">
        <f>SUM(G136:G138)</f>
        <v>161045.41800000024</v>
      </c>
      <c r="H139" s="243"/>
      <c r="J139" s="232"/>
    </row>
    <row r="140" spans="1:11" x14ac:dyDescent="0.25">
      <c r="C140" s="241"/>
      <c r="D140" s="241"/>
      <c r="E140" s="241"/>
      <c r="F140" s="241" t="s">
        <v>170</v>
      </c>
      <c r="G140" s="245">
        <f>G136+G138</f>
        <v>153922.87400000024</v>
      </c>
      <c r="H140" s="245"/>
      <c r="J140" s="3"/>
      <c r="K140" s="3"/>
    </row>
    <row r="141" spans="1:11" x14ac:dyDescent="0.25">
      <c r="C141" s="241"/>
      <c r="D141" s="241"/>
      <c r="E141" s="241"/>
      <c r="F141" s="233" t="s">
        <v>171</v>
      </c>
      <c r="G141" s="245">
        <f>G140-E126</f>
        <v>91222.874000000244</v>
      </c>
      <c r="H141" s="241"/>
      <c r="J141" s="3"/>
    </row>
    <row r="142" spans="1:11" x14ac:dyDescent="0.25">
      <c r="C142" s="241"/>
      <c r="D142" s="241"/>
      <c r="E142" s="244"/>
      <c r="F142" s="241"/>
      <c r="G142" s="241"/>
      <c r="H142" s="241"/>
      <c r="J142" s="3"/>
    </row>
    <row r="143" spans="1:11" x14ac:dyDescent="0.25">
      <c r="C143" s="241"/>
      <c r="D143" s="241"/>
      <c r="E143" s="244"/>
      <c r="F143" s="241" t="s">
        <v>190</v>
      </c>
      <c r="G143" s="245">
        <f>E126+E131+N46+N49</f>
        <v>162155</v>
      </c>
      <c r="H143" s="241"/>
    </row>
    <row r="144" spans="1:11" x14ac:dyDescent="0.25">
      <c r="C144" s="241"/>
      <c r="D144" s="241"/>
      <c r="E144" s="241"/>
      <c r="F144" s="241"/>
      <c r="G144" s="241"/>
      <c r="H144" s="241"/>
    </row>
    <row r="145" spans="1:9" x14ac:dyDescent="0.25">
      <c r="A145" s="5"/>
      <c r="B145" s="5"/>
      <c r="C145" s="247"/>
      <c r="D145" s="248"/>
      <c r="E145" s="247"/>
      <c r="F145" s="249"/>
      <c r="G145" s="250"/>
      <c r="H145" s="250"/>
      <c r="I145" s="241"/>
    </row>
    <row r="146" spans="1:9" x14ac:dyDescent="0.25">
      <c r="A146" s="5"/>
      <c r="B146" s="5"/>
      <c r="C146" s="247"/>
      <c r="D146" s="248"/>
      <c r="E146" s="251"/>
      <c r="F146" s="252"/>
      <c r="G146" s="250"/>
      <c r="H146" s="250"/>
      <c r="I146" s="241"/>
    </row>
    <row r="147" spans="1:9" x14ac:dyDescent="0.25">
      <c r="A147" s="5"/>
      <c r="B147" s="5"/>
      <c r="C147" s="247"/>
      <c r="D147" s="248"/>
      <c r="E147" s="247"/>
      <c r="F147" s="249"/>
      <c r="G147" s="250"/>
      <c r="H147" s="250"/>
      <c r="I147" s="241"/>
    </row>
    <row r="148" spans="1:9" x14ac:dyDescent="0.25">
      <c r="A148" s="5"/>
      <c r="B148" s="5"/>
      <c r="C148" s="247"/>
      <c r="D148" s="248"/>
      <c r="E148" s="251">
        <f>E126+E131+N46+N49</f>
        <v>162155</v>
      </c>
      <c r="F148" s="252"/>
      <c r="G148" s="250"/>
      <c r="H148" s="250"/>
      <c r="I148" s="241"/>
    </row>
    <row r="149" spans="1:9" x14ac:dyDescent="0.25">
      <c r="A149" s="30"/>
      <c r="B149" s="30"/>
      <c r="C149" s="253"/>
      <c r="D149" s="253"/>
      <c r="E149" s="250"/>
      <c r="F149" s="253"/>
      <c r="G149" s="253"/>
      <c r="H149" s="253"/>
    </row>
    <row r="150" spans="1:9" x14ac:dyDescent="0.25">
      <c r="A150" s="30"/>
      <c r="B150" s="30"/>
      <c r="C150" s="253"/>
      <c r="D150" s="253"/>
      <c r="E150" s="253"/>
      <c r="F150" s="253"/>
      <c r="G150" s="253"/>
      <c r="H150" s="253"/>
    </row>
  </sheetData>
  <pageMargins left="0" right="0" top="0" bottom="0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2025-03-24T02:58:20Z</dcterms:modified>
</cp:coreProperties>
</file>