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024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8" i="15" l="1"/>
  <c r="L32" i="15"/>
  <c r="L34" i="15" l="1"/>
  <c r="S17" i="15"/>
  <c r="L17" i="15"/>
  <c r="AB24" i="15"/>
  <c r="AB21" i="15"/>
  <c r="L20" i="15"/>
  <c r="R20" i="15"/>
  <c r="Q20" i="15"/>
  <c r="P20" i="15"/>
  <c r="F112" i="15"/>
  <c r="F109" i="15"/>
  <c r="F107" i="15"/>
  <c r="F105" i="15"/>
  <c r="F101" i="15"/>
  <c r="F99" i="15"/>
  <c r="F95" i="15"/>
  <c r="F91" i="15"/>
  <c r="F89" i="15"/>
  <c r="F93" i="15" s="1"/>
  <c r="H112" i="15" l="1"/>
  <c r="C112" i="15"/>
  <c r="G112" i="15" s="1"/>
  <c r="H109" i="15"/>
  <c r="C109" i="15"/>
  <c r="G109" i="15" s="1"/>
  <c r="K107" i="15"/>
  <c r="H107" i="15"/>
  <c r="C107" i="15"/>
  <c r="G107" i="15" s="1"/>
  <c r="K105" i="15"/>
  <c r="H105" i="15"/>
  <c r="C105" i="15"/>
  <c r="G105" i="15" s="1"/>
  <c r="K101" i="15"/>
  <c r="H101" i="15"/>
  <c r="C101" i="15"/>
  <c r="G101" i="15" s="1"/>
  <c r="H99" i="15"/>
  <c r="E97" i="15"/>
  <c r="C99" i="15"/>
  <c r="G99" i="15" s="1"/>
  <c r="F97" i="15"/>
  <c r="F115" i="15" s="1"/>
  <c r="D97" i="15"/>
  <c r="H95" i="15"/>
  <c r="C95" i="15"/>
  <c r="G95" i="15" s="1"/>
  <c r="D93" i="15"/>
  <c r="D115" i="15" s="1"/>
  <c r="H91" i="15"/>
  <c r="C91" i="15"/>
  <c r="G91" i="15" s="1"/>
  <c r="H89" i="15"/>
  <c r="C89" i="15"/>
  <c r="G89" i="15" s="1"/>
  <c r="H62" i="15"/>
  <c r="E62" i="15"/>
  <c r="C62" i="15"/>
  <c r="G62" i="15" s="1"/>
  <c r="H51" i="15"/>
  <c r="E51" i="15"/>
  <c r="C51" i="15"/>
  <c r="H48" i="15"/>
  <c r="E48" i="15"/>
  <c r="C48" i="15"/>
  <c r="H44" i="15"/>
  <c r="E44" i="15"/>
  <c r="C44" i="15"/>
  <c r="G44" i="15" s="1"/>
  <c r="N29" i="15"/>
  <c r="N32" i="15" s="1"/>
  <c r="M29" i="15"/>
  <c r="M32" i="15" s="1"/>
  <c r="L29" i="15"/>
  <c r="H29" i="15"/>
  <c r="E29" i="15"/>
  <c r="C29" i="15"/>
  <c r="N25" i="15"/>
  <c r="M25" i="15"/>
  <c r="L25" i="15"/>
  <c r="Y22" i="15"/>
  <c r="X22" i="15"/>
  <c r="W22" i="15"/>
  <c r="V22" i="15"/>
  <c r="U22" i="15"/>
  <c r="R22" i="15"/>
  <c r="Q22" i="15"/>
  <c r="P22" i="15"/>
  <c r="O22" i="15"/>
  <c r="N22" i="15"/>
  <c r="M22" i="15"/>
  <c r="T20" i="15"/>
  <c r="H19" i="15"/>
  <c r="E19" i="15"/>
  <c r="E93" i="15" s="1"/>
  <c r="C19" i="15"/>
  <c r="T17" i="15"/>
  <c r="S22" i="15"/>
  <c r="L22" i="15"/>
  <c r="AC13" i="15"/>
  <c r="AB16" i="15" s="1"/>
  <c r="G127" i="15" l="1"/>
  <c r="G51" i="15"/>
  <c r="G48" i="15"/>
  <c r="H97" i="15"/>
  <c r="H115" i="15"/>
  <c r="AB18" i="15"/>
  <c r="C93" i="15"/>
  <c r="G93" i="15" s="1"/>
  <c r="G29" i="15"/>
  <c r="T22" i="15"/>
  <c r="G128" i="15"/>
  <c r="AB17" i="15"/>
  <c r="C97" i="15"/>
  <c r="G97" i="15" s="1"/>
  <c r="G19" i="15"/>
  <c r="H93" i="15"/>
  <c r="AB19" i="15" l="1"/>
  <c r="AB22" i="15" s="1"/>
  <c r="AB23" i="15" s="1"/>
  <c r="E115" i="15"/>
  <c r="C115" i="15"/>
  <c r="C125" i="15" s="1"/>
  <c r="G131" i="15"/>
  <c r="G132" i="15" s="1"/>
  <c r="G130" i="15"/>
  <c r="G115" i="15" l="1"/>
</calcChain>
</file>

<file path=xl/sharedStrings.xml><?xml version="1.0" encoding="utf-8"?>
<sst xmlns="http://schemas.openxmlformats.org/spreadsheetml/2006/main" count="315" uniqueCount="217">
  <si>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</si>
  <si>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</si>
  <si>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</si>
  <si>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</si>
  <si>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</si>
  <si>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</si>
  <si>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</si>
  <si>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</si>
  <si>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</si>
  <si>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</si>
  <si>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</si>
  <si>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</si>
  <si>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</si>
  <si>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</si>
  <si>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</si>
  <si>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</si>
  <si>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</si>
  <si>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</si>
  <si>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</si>
  <si>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</si>
  <si>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</si>
  <si>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</si>
  <si>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</si>
  <si>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</si>
  <si>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</si>
  <si>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</si>
  <si>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</si>
  <si>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</si>
  <si>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</si>
  <si>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</si>
  <si>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</si>
  <si>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</si>
  <si>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</si>
  <si>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</si>
  <si>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</si>
  <si>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</si>
  <si>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</si>
  <si>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</si>
  <si>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</si>
  <si>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</si>
  <si>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</si>
  <si>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(перечень согласно ПП</t>
  </si>
  <si>
    <t>РФ №290 от 03.04.2013г,</t>
  </si>
  <si>
    <t>Выполнено работ (оказано услуг)</t>
  </si>
  <si>
    <t>минимальная периодич.</t>
  </si>
  <si>
    <t>Остаток д/ср-в(начисл-выполнено)</t>
  </si>
  <si>
    <t xml:space="preserve">в соответствии с </t>
  </si>
  <si>
    <t>("-"   перевыполнено работ;</t>
  </si>
  <si>
    <t>законодательством РФ)</t>
  </si>
  <si>
    <t xml:space="preserve"> "+"  недовыполнено работ)</t>
  </si>
  <si>
    <t>Остаток д/ср-в(оплачено-выполнено)</t>
  </si>
  <si>
    <t>(с уч.задолженности )</t>
  </si>
  <si>
    <t>в системах  отопления, водоснабжения,</t>
  </si>
  <si>
    <t>водоотведения, электроснабжения,</t>
  </si>
  <si>
    <t>наладка и испытание систем центрального</t>
  </si>
  <si>
    <t>отопления; промывка, опрессовка, консервация</t>
  </si>
  <si>
    <t>Примечание: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</si>
  <si>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</si>
  <si>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</si>
  <si>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</si>
  <si>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</si>
  <si>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</si>
  <si>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</si>
  <si>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</si>
  <si>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</si>
  <si>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</si>
  <si>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</si>
  <si>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</si>
  <si>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</si>
  <si>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</si>
  <si>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</si>
  <si>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 xml:space="preserve">Влажное подметание </t>
  </si>
  <si>
    <t>лестничных площадок и маршей,</t>
  </si>
  <si>
    <t>мытье лестничных площадок  и маршей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</si>
  <si>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</si>
  <si>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</si>
  <si>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</si>
  <si>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</si>
  <si>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</si>
  <si>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</si>
  <si>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</si>
  <si>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</si>
  <si>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</si>
  <si>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</si>
  <si>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</si>
  <si>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</si>
  <si>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</si>
  <si>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Итого содержание общего</t>
  </si>
  <si>
    <t xml:space="preserve">  имущества дома</t>
  </si>
  <si>
    <t>фонтана</t>
  </si>
  <si>
    <t xml:space="preserve">Всего стоимость работ и услуг </t>
  </si>
  <si>
    <t xml:space="preserve"> по управлению и содержанию дома</t>
  </si>
  <si>
    <t>Период: Май- Сентябрь</t>
  </si>
  <si>
    <t>начисл по тарифу</t>
  </si>
  <si>
    <t>итого</t>
  </si>
  <si>
    <t xml:space="preserve">                     по многоквартирному дому, расположенному по адресу:  мкр.  Стрижи, 6</t>
  </si>
  <si>
    <t xml:space="preserve">Разовый </t>
  </si>
  <si>
    <t>сбор</t>
  </si>
  <si>
    <t>(ОДПУ)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</si>
  <si>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</si>
  <si>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</si>
  <si>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</si>
  <si>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</si>
  <si>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</si>
  <si>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</si>
  <si>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</si>
  <si>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</si>
  <si>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в т ч</t>
  </si>
  <si>
    <t>начисл ОРС</t>
  </si>
  <si>
    <t>оплата</t>
  </si>
  <si>
    <t>Поступления от размещенияоборудования связи</t>
  </si>
  <si>
    <t>Остаток средств от размещения оборудования связи</t>
  </si>
  <si>
    <t>остаток</t>
  </si>
  <si>
    <t>в зимний период</t>
  </si>
  <si>
    <t>в летний период</t>
  </si>
  <si>
    <t>перерасчет</t>
  </si>
  <si>
    <t>перерасч</t>
  </si>
  <si>
    <t>Остаток д/ср-в: "Содержание автопарковки"</t>
  </si>
  <si>
    <t>снег</t>
  </si>
  <si>
    <t xml:space="preserve"> Дополнительные  работы и услуги:</t>
  </si>
  <si>
    <t>с01.12-31.12</t>
  </si>
  <si>
    <t>с 01.12-31.12</t>
  </si>
  <si>
    <t xml:space="preserve">1. Техническое обслуживание </t>
  </si>
  <si>
    <t xml:space="preserve">конструктивных элементов </t>
  </si>
  <si>
    <t>многоквартирного дома</t>
  </si>
  <si>
    <t xml:space="preserve">Проведение технических осмотров, </t>
  </si>
  <si>
    <t xml:space="preserve">мелкого и экстренного ремонта, </t>
  </si>
  <si>
    <t xml:space="preserve">в конструктивных элементах здания, мелкий ремонт окон </t>
  </si>
  <si>
    <t xml:space="preserve">и дверей, очистка кровли и козырьков над подъездами от </t>
  </si>
  <si>
    <t xml:space="preserve">мусора, наледи, снежных навесов; очистка подвальных </t>
  </si>
  <si>
    <t>помещений от мусора; закрытие на замки подвальных</t>
  </si>
  <si>
    <t xml:space="preserve"> дверей, открытие и закрытие утеплителем </t>
  </si>
  <si>
    <t xml:space="preserve">вентиляционных шахт, ревизия ливневой канализации </t>
  </si>
  <si>
    <t>с прочисткой, мелким ремонтоми т.д.</t>
  </si>
  <si>
    <t>2.Техническое обслуживание</t>
  </si>
  <si>
    <t xml:space="preserve">внутридомовых инженерных </t>
  </si>
  <si>
    <t xml:space="preserve"> системы электроснабжения </t>
  </si>
  <si>
    <t>сетей и обслуживание</t>
  </si>
  <si>
    <t xml:space="preserve"> а также: ремонт, регулеровка,</t>
  </si>
  <si>
    <t>неисправности  и т.д.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</si>
  <si>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</si>
  <si>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</si>
  <si>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</si>
  <si>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</si>
  <si>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</si>
  <si>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</si>
  <si>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>7. Дератизация,</t>
  </si>
  <si>
    <t xml:space="preserve">   дезинсекция</t>
  </si>
  <si>
    <t xml:space="preserve">8. Содержание контейнерной </t>
  </si>
  <si>
    <t xml:space="preserve"> площадки</t>
  </si>
  <si>
    <t>1 раз в квартал</t>
  </si>
  <si>
    <t>По заявке (2 раза в год)</t>
  </si>
  <si>
    <t xml:space="preserve">9. Услуги и работы по управлению </t>
  </si>
  <si>
    <t>многоквартирным домом</t>
  </si>
  <si>
    <t>1. Механизированная уборка  придомовой</t>
  </si>
  <si>
    <t>территории с вывозом снега на отвал</t>
  </si>
  <si>
    <t>2. Услуги охранного предприятия</t>
  </si>
  <si>
    <t>2 пост Периметра (с 9.00 до 18.00)</t>
  </si>
  <si>
    <t xml:space="preserve"> (2 поста КПП (24 ч), </t>
  </si>
  <si>
    <t xml:space="preserve">1 пост Периметра (24ч), </t>
  </si>
  <si>
    <t xml:space="preserve">По договору со </t>
  </si>
  <si>
    <t>специализированной организации</t>
  </si>
  <si>
    <t>Сбор мусора</t>
  </si>
  <si>
    <t>снега, наледи</t>
  </si>
  <si>
    <t>Подметание и уборка придомовой территории</t>
  </si>
  <si>
    <t>очистка от наледи, льда входы в подъезд, тротуар</t>
  </si>
  <si>
    <t>очистка от снега и наледи спусков в подвал</t>
  </si>
  <si>
    <t>посыпка песком территории</t>
  </si>
  <si>
    <t>протирка указателей</t>
  </si>
  <si>
    <t>очистка урн от мусора</t>
  </si>
  <si>
    <t xml:space="preserve">уборка контейнерной площадки от мусора, </t>
  </si>
  <si>
    <t>уборка мусора с газонов</t>
  </si>
  <si>
    <t>уборка газонов от листьев, сучьев</t>
  </si>
  <si>
    <t>стрижка (выкашивание) газонов</t>
  </si>
  <si>
    <t>полив газонов, зеленых насаждений</t>
  </si>
  <si>
    <t>уборка входов в подвал</t>
  </si>
  <si>
    <t>уборка контейнерной площадки от мусора</t>
  </si>
  <si>
    <t xml:space="preserve">3. Техническое обслуживание </t>
  </si>
  <si>
    <t>шлагбаумов, калитки</t>
  </si>
  <si>
    <t xml:space="preserve">4. Техническое обслуживание </t>
  </si>
  <si>
    <t>видеонаблюдения</t>
  </si>
  <si>
    <t xml:space="preserve">5. Содержание </t>
  </si>
  <si>
    <t xml:space="preserve">6. Сервисное обслуживание </t>
  </si>
  <si>
    <t>газонов</t>
  </si>
  <si>
    <t>перерсход</t>
  </si>
  <si>
    <t xml:space="preserve">          Отчет по затратам на  содержание и текущий ремонт общего имущества  многоквартирного  дома</t>
  </si>
  <si>
    <t>Текущий</t>
  </si>
  <si>
    <t xml:space="preserve"> ремонт</t>
  </si>
  <si>
    <t>коррек</t>
  </si>
  <si>
    <t>э/э на сои</t>
  </si>
  <si>
    <t>Остаток итого</t>
  </si>
  <si>
    <t>Остаток с учетом вып работ</t>
  </si>
  <si>
    <t>сж</t>
  </si>
  <si>
    <t>ду</t>
  </si>
  <si>
    <t>перерасч в/н</t>
  </si>
  <si>
    <t>перерасчет за  кпп</t>
  </si>
  <si>
    <t>работы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</si>
  <si>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</si>
  <si>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</si>
  <si>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</si>
  <si>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с01.01.24 по 31.12.24</t>
  </si>
  <si>
    <t>Оплачено  с01.01.24 по 31.12.24</t>
  </si>
  <si>
    <t>Задолженность на 31.12.2024г.</t>
  </si>
  <si>
    <t>Остаток д/ср-в на 31.12.2024г</t>
  </si>
  <si>
    <t xml:space="preserve">Приобретение и замена источника питания видеокамер системы видеонаблюдения </t>
  </si>
  <si>
    <t>въезд на территорию ЖК через КПП № 2</t>
  </si>
  <si>
    <t>МКД № 6 парковка</t>
  </si>
  <si>
    <t>МКД № 7-8 парковка</t>
  </si>
  <si>
    <t xml:space="preserve">Приобетение тумбы шлагбаума ASB 6000 на </t>
  </si>
  <si>
    <t>въезд КПП №1 для ее замены</t>
  </si>
  <si>
    <t xml:space="preserve">Выполнение подготовительных работ для </t>
  </si>
  <si>
    <t>устройства футбольного поля</t>
  </si>
  <si>
    <t xml:space="preserve">Приобретение дренажного насоса фонтана </t>
  </si>
  <si>
    <t>для замены (1 шт)</t>
  </si>
  <si>
    <t xml:space="preserve">Ремонт насосов фонтана (IML Amerira M-120, </t>
  </si>
  <si>
    <t>IML Big Discovery -1, IML Big Discovery -2)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</si>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</sst>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Times New Roman"/>
      <family val="1"/>
      <charset val="1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6" fillId="0" borderId="0" xfId="0" applyFont="1" applyFill="1" applyBorder="1"/>
    <xf numFmtId="0" fontId="6" fillId="0" borderId="16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6" fillId="0" borderId="20" xfId="0" applyFont="1" applyFill="1" applyBorder="1"/>
    <xf numFmtId="0" fontId="6" fillId="0" borderId="3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51" xfId="0" applyFont="1" applyFill="1" applyBorder="1"/>
    <xf numFmtId="2" fontId="6" fillId="0" borderId="52" xfId="0" applyNumberFormat="1" applyFont="1" applyFill="1" applyBorder="1" applyAlignment="1">
      <alignment horizontal="right"/>
    </xf>
    <xf numFmtId="2" fontId="6" fillId="0" borderId="59" xfId="0" applyNumberFormat="1" applyFont="1" applyFill="1" applyBorder="1" applyAlignment="1">
      <alignment horizontal="right"/>
    </xf>
    <xf numFmtId="0" fontId="6" fillId="0" borderId="53" xfId="0" applyFont="1" applyFill="1" applyBorder="1" applyAlignment="1">
      <alignment horizontal="right"/>
    </xf>
    <xf numFmtId="2" fontId="6" fillId="0" borderId="53" xfId="0" applyNumberFormat="1" applyFont="1" applyFill="1" applyBorder="1" applyAlignment="1">
      <alignment horizontal="right"/>
    </xf>
    <xf numFmtId="0" fontId="6" fillId="0" borderId="52" xfId="0" applyFont="1" applyFill="1" applyBorder="1" applyAlignment="1">
      <alignment horizontal="right"/>
    </xf>
    <xf numFmtId="0" fontId="0" fillId="0" borderId="0" xfId="0" applyFill="1" applyBorder="1"/>
    <xf numFmtId="0" fontId="4" fillId="0" borderId="47" xfId="0" applyFont="1" applyFill="1" applyBorder="1" applyAlignment="1">
      <alignment horizontal="center"/>
    </xf>
    <xf numFmtId="0" fontId="7" fillId="0" borderId="46" xfId="0" applyFont="1" applyFill="1" applyBorder="1"/>
    <xf numFmtId="0" fontId="7" fillId="0" borderId="55" xfId="0" applyFont="1" applyFill="1" applyBorder="1"/>
    <xf numFmtId="2" fontId="6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2" fontId="7" fillId="0" borderId="58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3" fillId="0" borderId="0" xfId="0" applyFont="1" applyFill="1"/>
    <xf numFmtId="2" fontId="3" fillId="0" borderId="0" xfId="0" applyNumberFormat="1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2" fontId="0" fillId="0" borderId="0" xfId="0" applyNumberFormat="1" applyFill="1"/>
    <xf numFmtId="0" fontId="0" fillId="0" borderId="0" xfId="0" applyFill="1" applyAlignment="1">
      <alignment horizontal="left"/>
    </xf>
    <xf numFmtId="0" fontId="16" fillId="0" borderId="0" xfId="0" applyFont="1" applyFill="1"/>
    <xf numFmtId="2" fontId="14" fillId="0" borderId="0" xfId="0" applyNumberFormat="1" applyFont="1" applyFill="1" applyAlignment="1">
      <alignment horizontal="center"/>
    </xf>
    <xf numFmtId="2" fontId="16" fillId="0" borderId="0" xfId="0" applyNumberFormat="1" applyFont="1" applyFill="1"/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6" fillId="0" borderId="0" xfId="0" applyFont="1" applyFill="1" applyAlignment="1">
      <alignment horizontal="left"/>
    </xf>
    <xf numFmtId="2" fontId="15" fillId="0" borderId="0" xfId="0" applyNumberFormat="1" applyFont="1" applyFill="1"/>
    <xf numFmtId="0" fontId="15" fillId="0" borderId="0" xfId="0" applyFont="1" applyFill="1" applyAlignment="1">
      <alignment horizontal="left"/>
    </xf>
    <xf numFmtId="2" fontId="15" fillId="0" borderId="0" xfId="0" applyNumberFormat="1" applyFont="1" applyFill="1" applyAlignment="1">
      <alignment horizontal="lef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2" fontId="15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Fill="1" applyAlignment="1">
      <alignment horizontal="left"/>
    </xf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0" fillId="0" borderId="5" xfId="0" applyFill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3" fillId="0" borderId="22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0" fillId="0" borderId="23" xfId="0" applyFill="1" applyBorder="1"/>
    <xf numFmtId="0" fontId="3" fillId="0" borderId="27" xfId="0" applyFont="1" applyFill="1" applyBorder="1"/>
    <xf numFmtId="0" fontId="4" fillId="0" borderId="21" xfId="0" applyFont="1" applyFill="1" applyBorder="1"/>
    <xf numFmtId="0" fontId="5" fillId="0" borderId="29" xfId="0" applyFont="1" applyFill="1" applyBorder="1" applyAlignment="1">
      <alignment horizontal="center"/>
    </xf>
    <xf numFmtId="0" fontId="5" fillId="0" borderId="56" xfId="0" applyFont="1" applyFill="1" applyBorder="1"/>
    <xf numFmtId="2" fontId="5" fillId="0" borderId="30" xfId="0" applyNumberFormat="1" applyFont="1" applyFill="1" applyBorder="1"/>
    <xf numFmtId="0" fontId="3" fillId="0" borderId="30" xfId="0" applyFont="1" applyFill="1" applyBorder="1"/>
    <xf numFmtId="0" fontId="3" fillId="0" borderId="31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3" fillId="0" borderId="33" xfId="0" applyFont="1" applyFill="1" applyBorder="1"/>
    <xf numFmtId="0" fontId="3" fillId="0" borderId="14" xfId="0" applyFont="1" applyFill="1" applyBorder="1"/>
    <xf numFmtId="2" fontId="3" fillId="0" borderId="34" xfId="0" applyNumberFormat="1" applyFont="1" applyFill="1" applyBorder="1"/>
    <xf numFmtId="2" fontId="3" fillId="0" borderId="35" xfId="0" applyNumberFormat="1" applyFont="1" applyFill="1" applyBorder="1"/>
    <xf numFmtId="0" fontId="4" fillId="0" borderId="9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49" xfId="0" applyFont="1" applyFill="1" applyBorder="1"/>
    <xf numFmtId="0" fontId="4" fillId="0" borderId="54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applyFont="1" applyFill="1" applyBorder="1"/>
    <xf numFmtId="0" fontId="4" fillId="0" borderId="36" xfId="0" applyFont="1" applyFill="1" applyBorder="1"/>
    <xf numFmtId="0" fontId="4" fillId="0" borderId="3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7" fillId="0" borderId="20" xfId="0" applyFont="1" applyFill="1" applyBorder="1"/>
    <xf numFmtId="0" fontId="11" fillId="0" borderId="39" xfId="0" applyFont="1" applyFill="1" applyBorder="1" applyAlignment="1">
      <alignment horizontal="center" vertical="center"/>
    </xf>
    <xf numFmtId="2" fontId="7" fillId="0" borderId="38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left"/>
    </xf>
    <xf numFmtId="0" fontId="3" fillId="0" borderId="34" xfId="0" applyFont="1" applyFill="1" applyBorder="1"/>
    <xf numFmtId="0" fontId="11" fillId="0" borderId="20" xfId="0" applyFont="1" applyFill="1" applyBorder="1" applyAlignment="1">
      <alignment horizontal="center" vertical="center"/>
    </xf>
    <xf numFmtId="0" fontId="12" fillId="0" borderId="20" xfId="0" applyFont="1" applyFill="1" applyBorder="1"/>
    <xf numFmtId="0" fontId="3" fillId="0" borderId="35" xfId="0" applyFont="1" applyFill="1" applyBorder="1"/>
    <xf numFmtId="0" fontId="7" fillId="0" borderId="39" xfId="0" applyFont="1" applyFill="1" applyBorder="1"/>
    <xf numFmtId="2" fontId="7" fillId="0" borderId="18" xfId="0" applyNumberFormat="1" applyFont="1" applyFill="1" applyBorder="1" applyAlignment="1">
      <alignment horizontal="center"/>
    </xf>
    <xf numFmtId="2" fontId="7" fillId="0" borderId="17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5" fillId="0" borderId="14" xfId="0" applyFont="1" applyFill="1" applyBorder="1"/>
    <xf numFmtId="2" fontId="5" fillId="0" borderId="34" xfId="0" applyNumberFormat="1" applyFont="1" applyFill="1" applyBorder="1"/>
    <xf numFmtId="0" fontId="7" fillId="0" borderId="14" xfId="0" applyFont="1" applyFill="1" applyBorder="1"/>
    <xf numFmtId="2" fontId="5" fillId="0" borderId="52" xfId="0" applyNumberFormat="1" applyFont="1" applyFill="1" applyBorder="1"/>
    <xf numFmtId="0" fontId="5" fillId="0" borderId="34" xfId="0" applyFont="1" applyFill="1" applyBorder="1"/>
    <xf numFmtId="0" fontId="10" fillId="0" borderId="34" xfId="0" applyFont="1" applyFill="1" applyBorder="1"/>
    <xf numFmtId="164" fontId="3" fillId="0" borderId="33" xfId="0" applyNumberFormat="1" applyFont="1" applyFill="1" applyBorder="1"/>
    <xf numFmtId="0" fontId="3" fillId="0" borderId="21" xfId="0" applyFont="1" applyFill="1" applyBorder="1"/>
    <xf numFmtId="0" fontId="3" fillId="0" borderId="52" xfId="0" applyFont="1" applyFill="1" applyBorder="1"/>
    <xf numFmtId="2" fontId="3" fillId="0" borderId="52" xfId="0" applyNumberFormat="1" applyFont="1" applyFill="1" applyBorder="1"/>
    <xf numFmtId="0" fontId="3" fillId="0" borderId="57" xfId="0" applyFont="1" applyFill="1" applyBorder="1"/>
    <xf numFmtId="164" fontId="3" fillId="0" borderId="57" xfId="0" applyNumberFormat="1" applyFont="1" applyFill="1" applyBorder="1"/>
    <xf numFmtId="0" fontId="3" fillId="0" borderId="28" xfId="0" applyFont="1" applyFill="1" applyBorder="1"/>
    <xf numFmtId="0" fontId="4" fillId="0" borderId="39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33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36" xfId="0" applyFont="1" applyFill="1" applyBorder="1"/>
    <xf numFmtId="0" fontId="4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34" xfId="0" applyFont="1" applyFill="1" applyBorder="1"/>
    <xf numFmtId="2" fontId="3" fillId="0" borderId="45" xfId="0" applyNumberFormat="1" applyFont="1" applyFill="1" applyBorder="1"/>
    <xf numFmtId="164" fontId="7" fillId="0" borderId="32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5" fillId="0" borderId="37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2" fontId="3" fillId="0" borderId="41" xfId="0" applyNumberFormat="1" applyFont="1" applyFill="1" applyBorder="1"/>
    <xf numFmtId="2" fontId="3" fillId="0" borderId="42" xfId="0" applyNumberFormat="1" applyFont="1" applyFill="1" applyBorder="1"/>
    <xf numFmtId="0" fontId="6" fillId="0" borderId="39" xfId="0" applyFont="1" applyFill="1" applyBorder="1"/>
    <xf numFmtId="0" fontId="13" fillId="0" borderId="39" xfId="0" applyFont="1" applyFill="1" applyBorder="1" applyAlignment="1">
      <alignment horizontal="center"/>
    </xf>
    <xf numFmtId="164" fontId="4" fillId="0" borderId="3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20" xfId="0" applyFont="1" applyFill="1" applyBorder="1" applyAlignment="1">
      <alignment horizontal="left"/>
    </xf>
    <xf numFmtId="0" fontId="4" fillId="0" borderId="39" xfId="0" applyFont="1" applyFill="1" applyBorder="1"/>
    <xf numFmtId="2" fontId="14" fillId="0" borderId="0" xfId="0" applyNumberFormat="1" applyFont="1" applyFill="1" applyAlignment="1">
      <alignment horizontal="left"/>
    </xf>
    <xf numFmtId="0" fontId="7" fillId="0" borderId="15" xfId="0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/>
    <xf numFmtId="0" fontId="7" fillId="0" borderId="44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2" fontId="7" fillId="0" borderId="44" xfId="0" applyNumberFormat="1" applyFont="1" applyFill="1" applyBorder="1" applyAlignment="1">
      <alignment horizontal="center"/>
    </xf>
    <xf numFmtId="2" fontId="7" fillId="0" borderId="51" xfId="0" applyNumberFormat="1" applyFont="1" applyFill="1" applyBorder="1" applyAlignment="1">
      <alignment horizontal="center"/>
    </xf>
    <xf numFmtId="2" fontId="7" fillId="0" borderId="43" xfId="0" applyNumberFormat="1" applyFont="1" applyFill="1" applyBorder="1" applyAlignment="1">
      <alignment horizontal="center"/>
    </xf>
    <xf numFmtId="0" fontId="6" fillId="0" borderId="36" xfId="0" applyFont="1" applyFill="1" applyBorder="1"/>
    <xf numFmtId="2" fontId="7" fillId="0" borderId="45" xfId="0" applyNumberFormat="1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4" fillId="0" borderId="39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center"/>
    </xf>
    <xf numFmtId="2" fontId="6" fillId="0" borderId="44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7" fillId="0" borderId="9" xfId="0" applyFont="1" applyFill="1" applyBorder="1"/>
    <xf numFmtId="2" fontId="7" fillId="0" borderId="3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22" xfId="0" applyFont="1" applyFill="1" applyBorder="1"/>
    <xf numFmtId="0" fontId="4" fillId="0" borderId="22" xfId="0" applyFont="1" applyFill="1" applyBorder="1"/>
    <xf numFmtId="0" fontId="7" fillId="0" borderId="48" xfId="0" applyFont="1" applyFill="1" applyBorder="1"/>
    <xf numFmtId="0" fontId="7" fillId="0" borderId="47" xfId="0" applyFont="1" applyFill="1" applyBorder="1"/>
    <xf numFmtId="0" fontId="4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9"/>
  <sheetViews>
    <sheetView tabSelected="1" topLeftCell="A94" zoomScaleNormal="100" workbookViewId="0">
      <selection activeCell="L52" sqref="L52"/>
    </sheetView>
  </sheetViews>
  <sheetFormatPr defaultColWidth="11.5703125" defaultRowHeight="15" x14ac:dyDescent="0.25"/>
  <cols>
    <col min="1" max="1" width="30.42578125" style="30" customWidth="1"/>
    <col min="2" max="2" width="53.140625" style="30" customWidth="1"/>
    <col min="3" max="3" width="11.5703125" style="30" customWidth="1"/>
    <col min="4" max="4" width="11.28515625" style="30" customWidth="1"/>
    <col min="5" max="5" width="12.85546875" style="30" customWidth="1"/>
    <col min="6" max="6" width="12.140625" style="30" customWidth="1"/>
    <col min="7" max="7" width="11.7109375" style="30" customWidth="1"/>
    <col min="8" max="8" width="11.42578125" style="30" customWidth="1"/>
    <col min="9" max="9" width="12.7109375" style="32" customWidth="1"/>
    <col min="10" max="10" width="6.28515625" style="30" customWidth="1"/>
    <col min="11" max="11" width="50.140625" style="30" customWidth="1"/>
    <col min="12" max="13" width="13.140625" style="30" customWidth="1"/>
    <col min="14" max="19" width="11" style="30" customWidth="1"/>
    <col min="20" max="20" width="12.140625" style="30" customWidth="1"/>
    <col min="21" max="21" width="12.28515625" style="30" customWidth="1"/>
    <col min="22" max="23" width="11.140625" style="30" customWidth="1"/>
    <col min="24" max="24" width="12.42578125" style="30" customWidth="1"/>
    <col min="25" max="25" width="11.42578125" style="30" customWidth="1"/>
    <col min="26" max="31" width="11.5703125" style="37"/>
    <col min="32" max="263" width="11.5703125" style="30"/>
    <col min="264" max="264" width="23.140625" style="30" customWidth="1"/>
    <col min="265" max="265" width="42.85546875" style="30" customWidth="1"/>
    <col min="266" max="266" width="11.5703125" style="30" customWidth="1"/>
    <col min="267" max="267" width="11.28515625" style="30" customWidth="1"/>
    <col min="268" max="268" width="12.85546875" style="30" customWidth="1"/>
    <col min="269" max="269" width="12.140625" style="30" customWidth="1"/>
    <col min="270" max="270" width="11.7109375" style="30" customWidth="1"/>
    <col min="271" max="271" width="11.42578125" style="30" customWidth="1"/>
    <col min="272" max="272" width="12.7109375" style="30" customWidth="1"/>
    <col min="273" max="273" width="4.140625" style="30" customWidth="1"/>
    <col min="274" max="274" width="45.28515625" style="30" customWidth="1"/>
    <col min="275" max="275" width="14.85546875" style="30" customWidth="1"/>
    <col min="276" max="276" width="12.28515625" style="30" customWidth="1"/>
    <col min="277" max="278" width="11.140625" style="30" customWidth="1"/>
    <col min="279" max="279" width="12.42578125" style="30" customWidth="1"/>
    <col min="280" max="280" width="11.42578125" style="30" customWidth="1"/>
    <col min="281" max="281" width="13.5703125" style="30" customWidth="1"/>
    <col min="282" max="519" width="11.5703125" style="30"/>
    <col min="520" max="520" width="23.140625" style="30" customWidth="1"/>
    <col min="521" max="521" width="42.85546875" style="30" customWidth="1"/>
    <col min="522" max="522" width="11.5703125" style="30" customWidth="1"/>
    <col min="523" max="523" width="11.28515625" style="30" customWidth="1"/>
    <col min="524" max="524" width="12.85546875" style="30" customWidth="1"/>
    <col min="525" max="525" width="12.140625" style="30" customWidth="1"/>
    <col min="526" max="526" width="11.7109375" style="30" customWidth="1"/>
    <col min="527" max="527" width="11.42578125" style="30" customWidth="1"/>
    <col min="528" max="528" width="12.7109375" style="30" customWidth="1"/>
    <col min="529" max="529" width="4.140625" style="30" customWidth="1"/>
    <col min="530" max="530" width="45.28515625" style="30" customWidth="1"/>
    <col min="531" max="531" width="14.85546875" style="30" customWidth="1"/>
    <col min="532" max="532" width="12.28515625" style="30" customWidth="1"/>
    <col min="533" max="534" width="11.140625" style="30" customWidth="1"/>
    <col min="535" max="535" width="12.42578125" style="30" customWidth="1"/>
    <col min="536" max="536" width="11.42578125" style="30" customWidth="1"/>
    <col min="537" max="537" width="13.5703125" style="30" customWidth="1"/>
    <col min="538" max="775" width="11.5703125" style="30"/>
    <col min="776" max="776" width="23.140625" style="30" customWidth="1"/>
    <col min="777" max="777" width="42.85546875" style="30" customWidth="1"/>
    <col min="778" max="778" width="11.5703125" style="30" customWidth="1"/>
    <col min="779" max="779" width="11.28515625" style="30" customWidth="1"/>
    <col min="780" max="780" width="12.85546875" style="30" customWidth="1"/>
    <col min="781" max="781" width="12.140625" style="30" customWidth="1"/>
    <col min="782" max="782" width="11.7109375" style="30" customWidth="1"/>
    <col min="783" max="783" width="11.42578125" style="30" customWidth="1"/>
    <col min="784" max="784" width="12.7109375" style="30" customWidth="1"/>
    <col min="785" max="785" width="4.140625" style="30" customWidth="1"/>
    <col min="786" max="786" width="45.28515625" style="30" customWidth="1"/>
    <col min="787" max="787" width="14.85546875" style="30" customWidth="1"/>
    <col min="788" max="788" width="12.28515625" style="30" customWidth="1"/>
    <col min="789" max="790" width="11.140625" style="30" customWidth="1"/>
    <col min="791" max="791" width="12.42578125" style="30" customWidth="1"/>
    <col min="792" max="792" width="11.42578125" style="30" customWidth="1"/>
    <col min="793" max="793" width="13.5703125" style="30" customWidth="1"/>
    <col min="794" max="1031" width="11.5703125" style="30"/>
    <col min="1032" max="1032" width="23.140625" style="30" customWidth="1"/>
    <col min="1033" max="1033" width="42.85546875" style="30" customWidth="1"/>
    <col min="1034" max="1034" width="11.5703125" style="30" customWidth="1"/>
    <col min="1035" max="1035" width="11.28515625" style="30" customWidth="1"/>
    <col min="1036" max="1036" width="12.85546875" style="30" customWidth="1"/>
    <col min="1037" max="1037" width="12.140625" style="30" customWidth="1"/>
    <col min="1038" max="1038" width="11.7109375" style="30" customWidth="1"/>
    <col min="1039" max="1039" width="11.42578125" style="30" customWidth="1"/>
    <col min="1040" max="1040" width="12.7109375" style="30" customWidth="1"/>
    <col min="1041" max="1041" width="4.140625" style="30" customWidth="1"/>
    <col min="1042" max="1042" width="45.28515625" style="30" customWidth="1"/>
    <col min="1043" max="1043" width="14.85546875" style="30" customWidth="1"/>
    <col min="1044" max="1044" width="12.28515625" style="30" customWidth="1"/>
    <col min="1045" max="1046" width="11.140625" style="30" customWidth="1"/>
    <col min="1047" max="1047" width="12.42578125" style="30" customWidth="1"/>
    <col min="1048" max="1048" width="11.42578125" style="30" customWidth="1"/>
    <col min="1049" max="1049" width="13.5703125" style="30" customWidth="1"/>
    <col min="1050" max="1287" width="11.5703125" style="30"/>
    <col min="1288" max="1288" width="23.140625" style="30" customWidth="1"/>
    <col min="1289" max="1289" width="42.85546875" style="30" customWidth="1"/>
    <col min="1290" max="1290" width="11.5703125" style="30" customWidth="1"/>
    <col min="1291" max="1291" width="11.28515625" style="30" customWidth="1"/>
    <col min="1292" max="1292" width="12.85546875" style="30" customWidth="1"/>
    <col min="1293" max="1293" width="12.140625" style="30" customWidth="1"/>
    <col min="1294" max="1294" width="11.7109375" style="30" customWidth="1"/>
    <col min="1295" max="1295" width="11.42578125" style="30" customWidth="1"/>
    <col min="1296" max="1296" width="12.7109375" style="30" customWidth="1"/>
    <col min="1297" max="1297" width="4.140625" style="30" customWidth="1"/>
    <col min="1298" max="1298" width="45.28515625" style="30" customWidth="1"/>
    <col min="1299" max="1299" width="14.85546875" style="30" customWidth="1"/>
    <col min="1300" max="1300" width="12.28515625" style="30" customWidth="1"/>
    <col min="1301" max="1302" width="11.140625" style="30" customWidth="1"/>
    <col min="1303" max="1303" width="12.42578125" style="30" customWidth="1"/>
    <col min="1304" max="1304" width="11.42578125" style="30" customWidth="1"/>
    <col min="1305" max="1305" width="13.5703125" style="30" customWidth="1"/>
    <col min="1306" max="1543" width="11.5703125" style="30"/>
    <col min="1544" max="1544" width="23.140625" style="30" customWidth="1"/>
    <col min="1545" max="1545" width="42.85546875" style="30" customWidth="1"/>
    <col min="1546" max="1546" width="11.5703125" style="30" customWidth="1"/>
    <col min="1547" max="1547" width="11.28515625" style="30" customWidth="1"/>
    <col min="1548" max="1548" width="12.85546875" style="30" customWidth="1"/>
    <col min="1549" max="1549" width="12.140625" style="30" customWidth="1"/>
    <col min="1550" max="1550" width="11.7109375" style="30" customWidth="1"/>
    <col min="1551" max="1551" width="11.42578125" style="30" customWidth="1"/>
    <col min="1552" max="1552" width="12.7109375" style="30" customWidth="1"/>
    <col min="1553" max="1553" width="4.140625" style="30" customWidth="1"/>
    <col min="1554" max="1554" width="45.28515625" style="30" customWidth="1"/>
    <col min="1555" max="1555" width="14.85546875" style="30" customWidth="1"/>
    <col min="1556" max="1556" width="12.28515625" style="30" customWidth="1"/>
    <col min="1557" max="1558" width="11.140625" style="30" customWidth="1"/>
    <col min="1559" max="1559" width="12.42578125" style="30" customWidth="1"/>
    <col min="1560" max="1560" width="11.42578125" style="30" customWidth="1"/>
    <col min="1561" max="1561" width="13.5703125" style="30" customWidth="1"/>
    <col min="1562" max="1799" width="11.5703125" style="30"/>
    <col min="1800" max="1800" width="23.140625" style="30" customWidth="1"/>
    <col min="1801" max="1801" width="42.85546875" style="30" customWidth="1"/>
    <col min="1802" max="1802" width="11.5703125" style="30" customWidth="1"/>
    <col min="1803" max="1803" width="11.28515625" style="30" customWidth="1"/>
    <col min="1804" max="1804" width="12.85546875" style="30" customWidth="1"/>
    <col min="1805" max="1805" width="12.140625" style="30" customWidth="1"/>
    <col min="1806" max="1806" width="11.7109375" style="30" customWidth="1"/>
    <col min="1807" max="1807" width="11.42578125" style="30" customWidth="1"/>
    <col min="1808" max="1808" width="12.7109375" style="30" customWidth="1"/>
    <col min="1809" max="1809" width="4.140625" style="30" customWidth="1"/>
    <col min="1810" max="1810" width="45.28515625" style="30" customWidth="1"/>
    <col min="1811" max="1811" width="14.85546875" style="30" customWidth="1"/>
    <col min="1812" max="1812" width="12.28515625" style="30" customWidth="1"/>
    <col min="1813" max="1814" width="11.140625" style="30" customWidth="1"/>
    <col min="1815" max="1815" width="12.42578125" style="30" customWidth="1"/>
    <col min="1816" max="1816" width="11.42578125" style="30" customWidth="1"/>
    <col min="1817" max="1817" width="13.5703125" style="30" customWidth="1"/>
    <col min="1818" max="2055" width="11.5703125" style="30"/>
    <col min="2056" max="2056" width="23.140625" style="30" customWidth="1"/>
    <col min="2057" max="2057" width="42.85546875" style="30" customWidth="1"/>
    <col min="2058" max="2058" width="11.5703125" style="30" customWidth="1"/>
    <col min="2059" max="2059" width="11.28515625" style="30" customWidth="1"/>
    <col min="2060" max="2060" width="12.85546875" style="30" customWidth="1"/>
    <col min="2061" max="2061" width="12.140625" style="30" customWidth="1"/>
    <col min="2062" max="2062" width="11.7109375" style="30" customWidth="1"/>
    <col min="2063" max="2063" width="11.42578125" style="30" customWidth="1"/>
    <col min="2064" max="2064" width="12.7109375" style="30" customWidth="1"/>
    <col min="2065" max="2065" width="4.140625" style="30" customWidth="1"/>
    <col min="2066" max="2066" width="45.28515625" style="30" customWidth="1"/>
    <col min="2067" max="2067" width="14.85546875" style="30" customWidth="1"/>
    <col min="2068" max="2068" width="12.28515625" style="30" customWidth="1"/>
    <col min="2069" max="2070" width="11.140625" style="30" customWidth="1"/>
    <col min="2071" max="2071" width="12.42578125" style="30" customWidth="1"/>
    <col min="2072" max="2072" width="11.42578125" style="30" customWidth="1"/>
    <col min="2073" max="2073" width="13.5703125" style="30" customWidth="1"/>
    <col min="2074" max="2311" width="11.5703125" style="30"/>
    <col min="2312" max="2312" width="23.140625" style="30" customWidth="1"/>
    <col min="2313" max="2313" width="42.85546875" style="30" customWidth="1"/>
    <col min="2314" max="2314" width="11.5703125" style="30" customWidth="1"/>
    <col min="2315" max="2315" width="11.28515625" style="30" customWidth="1"/>
    <col min="2316" max="2316" width="12.85546875" style="30" customWidth="1"/>
    <col min="2317" max="2317" width="12.140625" style="30" customWidth="1"/>
    <col min="2318" max="2318" width="11.7109375" style="30" customWidth="1"/>
    <col min="2319" max="2319" width="11.42578125" style="30" customWidth="1"/>
    <col min="2320" max="2320" width="12.7109375" style="30" customWidth="1"/>
    <col min="2321" max="2321" width="4.140625" style="30" customWidth="1"/>
    <col min="2322" max="2322" width="45.28515625" style="30" customWidth="1"/>
    <col min="2323" max="2323" width="14.85546875" style="30" customWidth="1"/>
    <col min="2324" max="2324" width="12.28515625" style="30" customWidth="1"/>
    <col min="2325" max="2326" width="11.140625" style="30" customWidth="1"/>
    <col min="2327" max="2327" width="12.42578125" style="30" customWidth="1"/>
    <col min="2328" max="2328" width="11.42578125" style="30" customWidth="1"/>
    <col min="2329" max="2329" width="13.5703125" style="30" customWidth="1"/>
    <col min="2330" max="2567" width="11.5703125" style="30"/>
    <col min="2568" max="2568" width="23.140625" style="30" customWidth="1"/>
    <col min="2569" max="2569" width="42.85546875" style="30" customWidth="1"/>
    <col min="2570" max="2570" width="11.5703125" style="30" customWidth="1"/>
    <col min="2571" max="2571" width="11.28515625" style="30" customWidth="1"/>
    <col min="2572" max="2572" width="12.85546875" style="30" customWidth="1"/>
    <col min="2573" max="2573" width="12.140625" style="30" customWidth="1"/>
    <col min="2574" max="2574" width="11.7109375" style="30" customWidth="1"/>
    <col min="2575" max="2575" width="11.42578125" style="30" customWidth="1"/>
    <col min="2576" max="2576" width="12.7109375" style="30" customWidth="1"/>
    <col min="2577" max="2577" width="4.140625" style="30" customWidth="1"/>
    <col min="2578" max="2578" width="45.28515625" style="30" customWidth="1"/>
    <col min="2579" max="2579" width="14.85546875" style="30" customWidth="1"/>
    <col min="2580" max="2580" width="12.28515625" style="30" customWidth="1"/>
    <col min="2581" max="2582" width="11.140625" style="30" customWidth="1"/>
    <col min="2583" max="2583" width="12.42578125" style="30" customWidth="1"/>
    <col min="2584" max="2584" width="11.42578125" style="30" customWidth="1"/>
    <col min="2585" max="2585" width="13.5703125" style="30" customWidth="1"/>
    <col min="2586" max="2823" width="11.5703125" style="30"/>
    <col min="2824" max="2824" width="23.140625" style="30" customWidth="1"/>
    <col min="2825" max="2825" width="42.85546875" style="30" customWidth="1"/>
    <col min="2826" max="2826" width="11.5703125" style="30" customWidth="1"/>
    <col min="2827" max="2827" width="11.28515625" style="30" customWidth="1"/>
    <col min="2828" max="2828" width="12.85546875" style="30" customWidth="1"/>
    <col min="2829" max="2829" width="12.140625" style="30" customWidth="1"/>
    <col min="2830" max="2830" width="11.7109375" style="30" customWidth="1"/>
    <col min="2831" max="2831" width="11.42578125" style="30" customWidth="1"/>
    <col min="2832" max="2832" width="12.7109375" style="30" customWidth="1"/>
    <col min="2833" max="2833" width="4.140625" style="30" customWidth="1"/>
    <col min="2834" max="2834" width="45.28515625" style="30" customWidth="1"/>
    <col min="2835" max="2835" width="14.85546875" style="30" customWidth="1"/>
    <col min="2836" max="2836" width="12.28515625" style="30" customWidth="1"/>
    <col min="2837" max="2838" width="11.140625" style="30" customWidth="1"/>
    <col min="2839" max="2839" width="12.42578125" style="30" customWidth="1"/>
    <col min="2840" max="2840" width="11.42578125" style="30" customWidth="1"/>
    <col min="2841" max="2841" width="13.5703125" style="30" customWidth="1"/>
    <col min="2842" max="3079" width="11.5703125" style="30"/>
    <col min="3080" max="3080" width="23.140625" style="30" customWidth="1"/>
    <col min="3081" max="3081" width="42.85546875" style="30" customWidth="1"/>
    <col min="3082" max="3082" width="11.5703125" style="30" customWidth="1"/>
    <col min="3083" max="3083" width="11.28515625" style="30" customWidth="1"/>
    <col min="3084" max="3084" width="12.85546875" style="30" customWidth="1"/>
    <col min="3085" max="3085" width="12.140625" style="30" customWidth="1"/>
    <col min="3086" max="3086" width="11.7109375" style="30" customWidth="1"/>
    <col min="3087" max="3087" width="11.42578125" style="30" customWidth="1"/>
    <col min="3088" max="3088" width="12.7109375" style="30" customWidth="1"/>
    <col min="3089" max="3089" width="4.140625" style="30" customWidth="1"/>
    <col min="3090" max="3090" width="45.28515625" style="30" customWidth="1"/>
    <col min="3091" max="3091" width="14.85546875" style="30" customWidth="1"/>
    <col min="3092" max="3092" width="12.28515625" style="30" customWidth="1"/>
    <col min="3093" max="3094" width="11.140625" style="30" customWidth="1"/>
    <col min="3095" max="3095" width="12.42578125" style="30" customWidth="1"/>
    <col min="3096" max="3096" width="11.42578125" style="30" customWidth="1"/>
    <col min="3097" max="3097" width="13.5703125" style="30" customWidth="1"/>
    <col min="3098" max="3335" width="11.5703125" style="30"/>
    <col min="3336" max="3336" width="23.140625" style="30" customWidth="1"/>
    <col min="3337" max="3337" width="42.85546875" style="30" customWidth="1"/>
    <col min="3338" max="3338" width="11.5703125" style="30" customWidth="1"/>
    <col min="3339" max="3339" width="11.28515625" style="30" customWidth="1"/>
    <col min="3340" max="3340" width="12.85546875" style="30" customWidth="1"/>
    <col min="3341" max="3341" width="12.140625" style="30" customWidth="1"/>
    <col min="3342" max="3342" width="11.7109375" style="30" customWidth="1"/>
    <col min="3343" max="3343" width="11.42578125" style="30" customWidth="1"/>
    <col min="3344" max="3344" width="12.7109375" style="30" customWidth="1"/>
    <col min="3345" max="3345" width="4.140625" style="30" customWidth="1"/>
    <col min="3346" max="3346" width="45.28515625" style="30" customWidth="1"/>
    <col min="3347" max="3347" width="14.85546875" style="30" customWidth="1"/>
    <col min="3348" max="3348" width="12.28515625" style="30" customWidth="1"/>
    <col min="3349" max="3350" width="11.140625" style="30" customWidth="1"/>
    <col min="3351" max="3351" width="12.42578125" style="30" customWidth="1"/>
    <col min="3352" max="3352" width="11.42578125" style="30" customWidth="1"/>
    <col min="3353" max="3353" width="13.5703125" style="30" customWidth="1"/>
    <col min="3354" max="3591" width="11.5703125" style="30"/>
    <col min="3592" max="3592" width="23.140625" style="30" customWidth="1"/>
    <col min="3593" max="3593" width="42.85546875" style="30" customWidth="1"/>
    <col min="3594" max="3594" width="11.5703125" style="30" customWidth="1"/>
    <col min="3595" max="3595" width="11.28515625" style="30" customWidth="1"/>
    <col min="3596" max="3596" width="12.85546875" style="30" customWidth="1"/>
    <col min="3597" max="3597" width="12.140625" style="30" customWidth="1"/>
    <col min="3598" max="3598" width="11.7109375" style="30" customWidth="1"/>
    <col min="3599" max="3599" width="11.42578125" style="30" customWidth="1"/>
    <col min="3600" max="3600" width="12.7109375" style="30" customWidth="1"/>
    <col min="3601" max="3601" width="4.140625" style="30" customWidth="1"/>
    <col min="3602" max="3602" width="45.28515625" style="30" customWidth="1"/>
    <col min="3603" max="3603" width="14.85546875" style="30" customWidth="1"/>
    <col min="3604" max="3604" width="12.28515625" style="30" customWidth="1"/>
    <col min="3605" max="3606" width="11.140625" style="30" customWidth="1"/>
    <col min="3607" max="3607" width="12.42578125" style="30" customWidth="1"/>
    <col min="3608" max="3608" width="11.42578125" style="30" customWidth="1"/>
    <col min="3609" max="3609" width="13.5703125" style="30" customWidth="1"/>
    <col min="3610" max="3847" width="11.5703125" style="30"/>
    <col min="3848" max="3848" width="23.140625" style="30" customWidth="1"/>
    <col min="3849" max="3849" width="42.85546875" style="30" customWidth="1"/>
    <col min="3850" max="3850" width="11.5703125" style="30" customWidth="1"/>
    <col min="3851" max="3851" width="11.28515625" style="30" customWidth="1"/>
    <col min="3852" max="3852" width="12.85546875" style="30" customWidth="1"/>
    <col min="3853" max="3853" width="12.140625" style="30" customWidth="1"/>
    <col min="3854" max="3854" width="11.7109375" style="30" customWidth="1"/>
    <col min="3855" max="3855" width="11.42578125" style="30" customWidth="1"/>
    <col min="3856" max="3856" width="12.7109375" style="30" customWidth="1"/>
    <col min="3857" max="3857" width="4.140625" style="30" customWidth="1"/>
    <col min="3858" max="3858" width="45.28515625" style="30" customWidth="1"/>
    <col min="3859" max="3859" width="14.85546875" style="30" customWidth="1"/>
    <col min="3860" max="3860" width="12.28515625" style="30" customWidth="1"/>
    <col min="3861" max="3862" width="11.140625" style="30" customWidth="1"/>
    <col min="3863" max="3863" width="12.42578125" style="30" customWidth="1"/>
    <col min="3864" max="3864" width="11.42578125" style="30" customWidth="1"/>
    <col min="3865" max="3865" width="13.5703125" style="30" customWidth="1"/>
    <col min="3866" max="4103" width="11.5703125" style="30"/>
    <col min="4104" max="4104" width="23.140625" style="30" customWidth="1"/>
    <col min="4105" max="4105" width="42.85546875" style="30" customWidth="1"/>
    <col min="4106" max="4106" width="11.5703125" style="30" customWidth="1"/>
    <col min="4107" max="4107" width="11.28515625" style="30" customWidth="1"/>
    <col min="4108" max="4108" width="12.85546875" style="30" customWidth="1"/>
    <col min="4109" max="4109" width="12.140625" style="30" customWidth="1"/>
    <col min="4110" max="4110" width="11.7109375" style="30" customWidth="1"/>
    <col min="4111" max="4111" width="11.42578125" style="30" customWidth="1"/>
    <col min="4112" max="4112" width="12.7109375" style="30" customWidth="1"/>
    <col min="4113" max="4113" width="4.140625" style="30" customWidth="1"/>
    <col min="4114" max="4114" width="45.28515625" style="30" customWidth="1"/>
    <col min="4115" max="4115" width="14.85546875" style="30" customWidth="1"/>
    <col min="4116" max="4116" width="12.28515625" style="30" customWidth="1"/>
    <col min="4117" max="4118" width="11.140625" style="30" customWidth="1"/>
    <col min="4119" max="4119" width="12.42578125" style="30" customWidth="1"/>
    <col min="4120" max="4120" width="11.42578125" style="30" customWidth="1"/>
    <col min="4121" max="4121" width="13.5703125" style="30" customWidth="1"/>
    <col min="4122" max="4359" width="11.5703125" style="30"/>
    <col min="4360" max="4360" width="23.140625" style="30" customWidth="1"/>
    <col min="4361" max="4361" width="42.85546875" style="30" customWidth="1"/>
    <col min="4362" max="4362" width="11.5703125" style="30" customWidth="1"/>
    <col min="4363" max="4363" width="11.28515625" style="30" customWidth="1"/>
    <col min="4364" max="4364" width="12.85546875" style="30" customWidth="1"/>
    <col min="4365" max="4365" width="12.140625" style="30" customWidth="1"/>
    <col min="4366" max="4366" width="11.7109375" style="30" customWidth="1"/>
    <col min="4367" max="4367" width="11.42578125" style="30" customWidth="1"/>
    <col min="4368" max="4368" width="12.7109375" style="30" customWidth="1"/>
    <col min="4369" max="4369" width="4.140625" style="30" customWidth="1"/>
    <col min="4370" max="4370" width="45.28515625" style="30" customWidth="1"/>
    <col min="4371" max="4371" width="14.85546875" style="30" customWidth="1"/>
    <col min="4372" max="4372" width="12.28515625" style="30" customWidth="1"/>
    <col min="4373" max="4374" width="11.140625" style="30" customWidth="1"/>
    <col min="4375" max="4375" width="12.42578125" style="30" customWidth="1"/>
    <col min="4376" max="4376" width="11.42578125" style="30" customWidth="1"/>
    <col min="4377" max="4377" width="13.5703125" style="30" customWidth="1"/>
    <col min="4378" max="4615" width="11.5703125" style="30"/>
    <col min="4616" max="4616" width="23.140625" style="30" customWidth="1"/>
    <col min="4617" max="4617" width="42.85546875" style="30" customWidth="1"/>
    <col min="4618" max="4618" width="11.5703125" style="30" customWidth="1"/>
    <col min="4619" max="4619" width="11.28515625" style="30" customWidth="1"/>
    <col min="4620" max="4620" width="12.85546875" style="30" customWidth="1"/>
    <col min="4621" max="4621" width="12.140625" style="30" customWidth="1"/>
    <col min="4622" max="4622" width="11.7109375" style="30" customWidth="1"/>
    <col min="4623" max="4623" width="11.42578125" style="30" customWidth="1"/>
    <col min="4624" max="4624" width="12.7109375" style="30" customWidth="1"/>
    <col min="4625" max="4625" width="4.140625" style="30" customWidth="1"/>
    <col min="4626" max="4626" width="45.28515625" style="30" customWidth="1"/>
    <col min="4627" max="4627" width="14.85546875" style="30" customWidth="1"/>
    <col min="4628" max="4628" width="12.28515625" style="30" customWidth="1"/>
    <col min="4629" max="4630" width="11.140625" style="30" customWidth="1"/>
    <col min="4631" max="4631" width="12.42578125" style="30" customWidth="1"/>
    <col min="4632" max="4632" width="11.42578125" style="30" customWidth="1"/>
    <col min="4633" max="4633" width="13.5703125" style="30" customWidth="1"/>
    <col min="4634" max="4871" width="11.5703125" style="30"/>
    <col min="4872" max="4872" width="23.140625" style="30" customWidth="1"/>
    <col min="4873" max="4873" width="42.85546875" style="30" customWidth="1"/>
    <col min="4874" max="4874" width="11.5703125" style="30" customWidth="1"/>
    <col min="4875" max="4875" width="11.28515625" style="30" customWidth="1"/>
    <col min="4876" max="4876" width="12.85546875" style="30" customWidth="1"/>
    <col min="4877" max="4877" width="12.140625" style="30" customWidth="1"/>
    <col min="4878" max="4878" width="11.7109375" style="30" customWidth="1"/>
    <col min="4879" max="4879" width="11.42578125" style="30" customWidth="1"/>
    <col min="4880" max="4880" width="12.7109375" style="30" customWidth="1"/>
    <col min="4881" max="4881" width="4.140625" style="30" customWidth="1"/>
    <col min="4882" max="4882" width="45.28515625" style="30" customWidth="1"/>
    <col min="4883" max="4883" width="14.85546875" style="30" customWidth="1"/>
    <col min="4884" max="4884" width="12.28515625" style="30" customWidth="1"/>
    <col min="4885" max="4886" width="11.140625" style="30" customWidth="1"/>
    <col min="4887" max="4887" width="12.42578125" style="30" customWidth="1"/>
    <col min="4888" max="4888" width="11.42578125" style="30" customWidth="1"/>
    <col min="4889" max="4889" width="13.5703125" style="30" customWidth="1"/>
    <col min="4890" max="5127" width="11.5703125" style="30"/>
    <col min="5128" max="5128" width="23.140625" style="30" customWidth="1"/>
    <col min="5129" max="5129" width="42.85546875" style="30" customWidth="1"/>
    <col min="5130" max="5130" width="11.5703125" style="30" customWidth="1"/>
    <col min="5131" max="5131" width="11.28515625" style="30" customWidth="1"/>
    <col min="5132" max="5132" width="12.85546875" style="30" customWidth="1"/>
    <col min="5133" max="5133" width="12.140625" style="30" customWidth="1"/>
    <col min="5134" max="5134" width="11.7109375" style="30" customWidth="1"/>
    <col min="5135" max="5135" width="11.42578125" style="30" customWidth="1"/>
    <col min="5136" max="5136" width="12.7109375" style="30" customWidth="1"/>
    <col min="5137" max="5137" width="4.140625" style="30" customWidth="1"/>
    <col min="5138" max="5138" width="45.28515625" style="30" customWidth="1"/>
    <col min="5139" max="5139" width="14.85546875" style="30" customWidth="1"/>
    <col min="5140" max="5140" width="12.28515625" style="30" customWidth="1"/>
    <col min="5141" max="5142" width="11.140625" style="30" customWidth="1"/>
    <col min="5143" max="5143" width="12.42578125" style="30" customWidth="1"/>
    <col min="5144" max="5144" width="11.42578125" style="30" customWidth="1"/>
    <col min="5145" max="5145" width="13.5703125" style="30" customWidth="1"/>
    <col min="5146" max="5383" width="11.5703125" style="30"/>
    <col min="5384" max="5384" width="23.140625" style="30" customWidth="1"/>
    <col min="5385" max="5385" width="42.85546875" style="30" customWidth="1"/>
    <col min="5386" max="5386" width="11.5703125" style="30" customWidth="1"/>
    <col min="5387" max="5387" width="11.28515625" style="30" customWidth="1"/>
    <col min="5388" max="5388" width="12.85546875" style="30" customWidth="1"/>
    <col min="5389" max="5389" width="12.140625" style="30" customWidth="1"/>
    <col min="5390" max="5390" width="11.7109375" style="30" customWidth="1"/>
    <col min="5391" max="5391" width="11.42578125" style="30" customWidth="1"/>
    <col min="5392" max="5392" width="12.7109375" style="30" customWidth="1"/>
    <col min="5393" max="5393" width="4.140625" style="30" customWidth="1"/>
    <col min="5394" max="5394" width="45.28515625" style="30" customWidth="1"/>
    <col min="5395" max="5395" width="14.85546875" style="30" customWidth="1"/>
    <col min="5396" max="5396" width="12.28515625" style="30" customWidth="1"/>
    <col min="5397" max="5398" width="11.140625" style="30" customWidth="1"/>
    <col min="5399" max="5399" width="12.42578125" style="30" customWidth="1"/>
    <col min="5400" max="5400" width="11.42578125" style="30" customWidth="1"/>
    <col min="5401" max="5401" width="13.5703125" style="30" customWidth="1"/>
    <col min="5402" max="5639" width="11.5703125" style="30"/>
    <col min="5640" max="5640" width="23.140625" style="30" customWidth="1"/>
    <col min="5641" max="5641" width="42.85546875" style="30" customWidth="1"/>
    <col min="5642" max="5642" width="11.5703125" style="30" customWidth="1"/>
    <col min="5643" max="5643" width="11.28515625" style="30" customWidth="1"/>
    <col min="5644" max="5644" width="12.85546875" style="30" customWidth="1"/>
    <col min="5645" max="5645" width="12.140625" style="30" customWidth="1"/>
    <col min="5646" max="5646" width="11.7109375" style="30" customWidth="1"/>
    <col min="5647" max="5647" width="11.42578125" style="30" customWidth="1"/>
    <col min="5648" max="5648" width="12.7109375" style="30" customWidth="1"/>
    <col min="5649" max="5649" width="4.140625" style="30" customWidth="1"/>
    <col min="5650" max="5650" width="45.28515625" style="30" customWidth="1"/>
    <col min="5651" max="5651" width="14.85546875" style="30" customWidth="1"/>
    <col min="5652" max="5652" width="12.28515625" style="30" customWidth="1"/>
    <col min="5653" max="5654" width="11.140625" style="30" customWidth="1"/>
    <col min="5655" max="5655" width="12.42578125" style="30" customWidth="1"/>
    <col min="5656" max="5656" width="11.42578125" style="30" customWidth="1"/>
    <col min="5657" max="5657" width="13.5703125" style="30" customWidth="1"/>
    <col min="5658" max="5895" width="11.5703125" style="30"/>
    <col min="5896" max="5896" width="23.140625" style="30" customWidth="1"/>
    <col min="5897" max="5897" width="42.85546875" style="30" customWidth="1"/>
    <col min="5898" max="5898" width="11.5703125" style="30" customWidth="1"/>
    <col min="5899" max="5899" width="11.28515625" style="30" customWidth="1"/>
    <col min="5900" max="5900" width="12.85546875" style="30" customWidth="1"/>
    <col min="5901" max="5901" width="12.140625" style="30" customWidth="1"/>
    <col min="5902" max="5902" width="11.7109375" style="30" customWidth="1"/>
    <col min="5903" max="5903" width="11.42578125" style="30" customWidth="1"/>
    <col min="5904" max="5904" width="12.7109375" style="30" customWidth="1"/>
    <col min="5905" max="5905" width="4.140625" style="30" customWidth="1"/>
    <col min="5906" max="5906" width="45.28515625" style="30" customWidth="1"/>
    <col min="5907" max="5907" width="14.85546875" style="30" customWidth="1"/>
    <col min="5908" max="5908" width="12.28515625" style="30" customWidth="1"/>
    <col min="5909" max="5910" width="11.140625" style="30" customWidth="1"/>
    <col min="5911" max="5911" width="12.42578125" style="30" customWidth="1"/>
    <col min="5912" max="5912" width="11.42578125" style="30" customWidth="1"/>
    <col min="5913" max="5913" width="13.5703125" style="30" customWidth="1"/>
    <col min="5914" max="6151" width="11.5703125" style="30"/>
    <col min="6152" max="6152" width="23.140625" style="30" customWidth="1"/>
    <col min="6153" max="6153" width="42.85546875" style="30" customWidth="1"/>
    <col min="6154" max="6154" width="11.5703125" style="30" customWidth="1"/>
    <col min="6155" max="6155" width="11.28515625" style="30" customWidth="1"/>
    <col min="6156" max="6156" width="12.85546875" style="30" customWidth="1"/>
    <col min="6157" max="6157" width="12.140625" style="30" customWidth="1"/>
    <col min="6158" max="6158" width="11.7109375" style="30" customWidth="1"/>
    <col min="6159" max="6159" width="11.42578125" style="30" customWidth="1"/>
    <col min="6160" max="6160" width="12.7109375" style="30" customWidth="1"/>
    <col min="6161" max="6161" width="4.140625" style="30" customWidth="1"/>
    <col min="6162" max="6162" width="45.28515625" style="30" customWidth="1"/>
    <col min="6163" max="6163" width="14.85546875" style="30" customWidth="1"/>
    <col min="6164" max="6164" width="12.28515625" style="30" customWidth="1"/>
    <col min="6165" max="6166" width="11.140625" style="30" customWidth="1"/>
    <col min="6167" max="6167" width="12.42578125" style="30" customWidth="1"/>
    <col min="6168" max="6168" width="11.42578125" style="30" customWidth="1"/>
    <col min="6169" max="6169" width="13.5703125" style="30" customWidth="1"/>
    <col min="6170" max="6407" width="11.5703125" style="30"/>
    <col min="6408" max="6408" width="23.140625" style="30" customWidth="1"/>
    <col min="6409" max="6409" width="42.85546875" style="30" customWidth="1"/>
    <col min="6410" max="6410" width="11.5703125" style="30" customWidth="1"/>
    <col min="6411" max="6411" width="11.28515625" style="30" customWidth="1"/>
    <col min="6412" max="6412" width="12.85546875" style="30" customWidth="1"/>
    <col min="6413" max="6413" width="12.140625" style="30" customWidth="1"/>
    <col min="6414" max="6414" width="11.7109375" style="30" customWidth="1"/>
    <col min="6415" max="6415" width="11.42578125" style="30" customWidth="1"/>
    <col min="6416" max="6416" width="12.7109375" style="30" customWidth="1"/>
    <col min="6417" max="6417" width="4.140625" style="30" customWidth="1"/>
    <col min="6418" max="6418" width="45.28515625" style="30" customWidth="1"/>
    <col min="6419" max="6419" width="14.85546875" style="30" customWidth="1"/>
    <col min="6420" max="6420" width="12.28515625" style="30" customWidth="1"/>
    <col min="6421" max="6422" width="11.140625" style="30" customWidth="1"/>
    <col min="6423" max="6423" width="12.42578125" style="30" customWidth="1"/>
    <col min="6424" max="6424" width="11.42578125" style="30" customWidth="1"/>
    <col min="6425" max="6425" width="13.5703125" style="30" customWidth="1"/>
    <col min="6426" max="6663" width="11.5703125" style="30"/>
    <col min="6664" max="6664" width="23.140625" style="30" customWidth="1"/>
    <col min="6665" max="6665" width="42.85546875" style="30" customWidth="1"/>
    <col min="6666" max="6666" width="11.5703125" style="30" customWidth="1"/>
    <col min="6667" max="6667" width="11.28515625" style="30" customWidth="1"/>
    <col min="6668" max="6668" width="12.85546875" style="30" customWidth="1"/>
    <col min="6669" max="6669" width="12.140625" style="30" customWidth="1"/>
    <col min="6670" max="6670" width="11.7109375" style="30" customWidth="1"/>
    <col min="6671" max="6671" width="11.42578125" style="30" customWidth="1"/>
    <col min="6672" max="6672" width="12.7109375" style="30" customWidth="1"/>
    <col min="6673" max="6673" width="4.140625" style="30" customWidth="1"/>
    <col min="6674" max="6674" width="45.28515625" style="30" customWidth="1"/>
    <col min="6675" max="6675" width="14.85546875" style="30" customWidth="1"/>
    <col min="6676" max="6676" width="12.28515625" style="30" customWidth="1"/>
    <col min="6677" max="6678" width="11.140625" style="30" customWidth="1"/>
    <col min="6679" max="6679" width="12.42578125" style="30" customWidth="1"/>
    <col min="6680" max="6680" width="11.42578125" style="30" customWidth="1"/>
    <col min="6681" max="6681" width="13.5703125" style="30" customWidth="1"/>
    <col min="6682" max="6919" width="11.5703125" style="30"/>
    <col min="6920" max="6920" width="23.140625" style="30" customWidth="1"/>
    <col min="6921" max="6921" width="42.85546875" style="30" customWidth="1"/>
    <col min="6922" max="6922" width="11.5703125" style="30" customWidth="1"/>
    <col min="6923" max="6923" width="11.28515625" style="30" customWidth="1"/>
    <col min="6924" max="6924" width="12.85546875" style="30" customWidth="1"/>
    <col min="6925" max="6925" width="12.140625" style="30" customWidth="1"/>
    <col min="6926" max="6926" width="11.7109375" style="30" customWidth="1"/>
    <col min="6927" max="6927" width="11.42578125" style="30" customWidth="1"/>
    <col min="6928" max="6928" width="12.7109375" style="30" customWidth="1"/>
    <col min="6929" max="6929" width="4.140625" style="30" customWidth="1"/>
    <col min="6930" max="6930" width="45.28515625" style="30" customWidth="1"/>
    <col min="6931" max="6931" width="14.85546875" style="30" customWidth="1"/>
    <col min="6932" max="6932" width="12.28515625" style="30" customWidth="1"/>
    <col min="6933" max="6934" width="11.140625" style="30" customWidth="1"/>
    <col min="6935" max="6935" width="12.42578125" style="30" customWidth="1"/>
    <col min="6936" max="6936" width="11.42578125" style="30" customWidth="1"/>
    <col min="6937" max="6937" width="13.5703125" style="30" customWidth="1"/>
    <col min="6938" max="7175" width="11.5703125" style="30"/>
    <col min="7176" max="7176" width="23.140625" style="30" customWidth="1"/>
    <col min="7177" max="7177" width="42.85546875" style="30" customWidth="1"/>
    <col min="7178" max="7178" width="11.5703125" style="30" customWidth="1"/>
    <col min="7179" max="7179" width="11.28515625" style="30" customWidth="1"/>
    <col min="7180" max="7180" width="12.85546875" style="30" customWidth="1"/>
    <col min="7181" max="7181" width="12.140625" style="30" customWidth="1"/>
    <col min="7182" max="7182" width="11.7109375" style="30" customWidth="1"/>
    <col min="7183" max="7183" width="11.42578125" style="30" customWidth="1"/>
    <col min="7184" max="7184" width="12.7109375" style="30" customWidth="1"/>
    <col min="7185" max="7185" width="4.140625" style="30" customWidth="1"/>
    <col min="7186" max="7186" width="45.28515625" style="30" customWidth="1"/>
    <col min="7187" max="7187" width="14.85546875" style="30" customWidth="1"/>
    <col min="7188" max="7188" width="12.28515625" style="30" customWidth="1"/>
    <col min="7189" max="7190" width="11.140625" style="30" customWidth="1"/>
    <col min="7191" max="7191" width="12.42578125" style="30" customWidth="1"/>
    <col min="7192" max="7192" width="11.42578125" style="30" customWidth="1"/>
    <col min="7193" max="7193" width="13.5703125" style="30" customWidth="1"/>
    <col min="7194" max="7431" width="11.5703125" style="30"/>
    <col min="7432" max="7432" width="23.140625" style="30" customWidth="1"/>
    <col min="7433" max="7433" width="42.85546875" style="30" customWidth="1"/>
    <col min="7434" max="7434" width="11.5703125" style="30" customWidth="1"/>
    <col min="7435" max="7435" width="11.28515625" style="30" customWidth="1"/>
    <col min="7436" max="7436" width="12.85546875" style="30" customWidth="1"/>
    <col min="7437" max="7437" width="12.140625" style="30" customWidth="1"/>
    <col min="7438" max="7438" width="11.7109375" style="30" customWidth="1"/>
    <col min="7439" max="7439" width="11.42578125" style="30" customWidth="1"/>
    <col min="7440" max="7440" width="12.7109375" style="30" customWidth="1"/>
    <col min="7441" max="7441" width="4.140625" style="30" customWidth="1"/>
    <col min="7442" max="7442" width="45.28515625" style="30" customWidth="1"/>
    <col min="7443" max="7443" width="14.85546875" style="30" customWidth="1"/>
    <col min="7444" max="7444" width="12.28515625" style="30" customWidth="1"/>
    <col min="7445" max="7446" width="11.140625" style="30" customWidth="1"/>
    <col min="7447" max="7447" width="12.42578125" style="30" customWidth="1"/>
    <col min="7448" max="7448" width="11.42578125" style="30" customWidth="1"/>
    <col min="7449" max="7449" width="13.5703125" style="30" customWidth="1"/>
    <col min="7450" max="7687" width="11.5703125" style="30"/>
    <col min="7688" max="7688" width="23.140625" style="30" customWidth="1"/>
    <col min="7689" max="7689" width="42.85546875" style="30" customWidth="1"/>
    <col min="7690" max="7690" width="11.5703125" style="30" customWidth="1"/>
    <col min="7691" max="7691" width="11.28515625" style="30" customWidth="1"/>
    <col min="7692" max="7692" width="12.85546875" style="30" customWidth="1"/>
    <col min="7693" max="7693" width="12.140625" style="30" customWidth="1"/>
    <col min="7694" max="7694" width="11.7109375" style="30" customWidth="1"/>
    <col min="7695" max="7695" width="11.42578125" style="30" customWidth="1"/>
    <col min="7696" max="7696" width="12.7109375" style="30" customWidth="1"/>
    <col min="7697" max="7697" width="4.140625" style="30" customWidth="1"/>
    <col min="7698" max="7698" width="45.28515625" style="30" customWidth="1"/>
    <col min="7699" max="7699" width="14.85546875" style="30" customWidth="1"/>
    <col min="7700" max="7700" width="12.28515625" style="30" customWidth="1"/>
    <col min="7701" max="7702" width="11.140625" style="30" customWidth="1"/>
    <col min="7703" max="7703" width="12.42578125" style="30" customWidth="1"/>
    <col min="7704" max="7704" width="11.42578125" style="30" customWidth="1"/>
    <col min="7705" max="7705" width="13.5703125" style="30" customWidth="1"/>
    <col min="7706" max="7943" width="11.5703125" style="30"/>
    <col min="7944" max="7944" width="23.140625" style="30" customWidth="1"/>
    <col min="7945" max="7945" width="42.85546875" style="30" customWidth="1"/>
    <col min="7946" max="7946" width="11.5703125" style="30" customWidth="1"/>
    <col min="7947" max="7947" width="11.28515625" style="30" customWidth="1"/>
    <col min="7948" max="7948" width="12.85546875" style="30" customWidth="1"/>
    <col min="7949" max="7949" width="12.140625" style="30" customWidth="1"/>
    <col min="7950" max="7950" width="11.7109375" style="30" customWidth="1"/>
    <col min="7951" max="7951" width="11.42578125" style="30" customWidth="1"/>
    <col min="7952" max="7952" width="12.7109375" style="30" customWidth="1"/>
    <col min="7953" max="7953" width="4.140625" style="30" customWidth="1"/>
    <col min="7954" max="7954" width="45.28515625" style="30" customWidth="1"/>
    <col min="7955" max="7955" width="14.85546875" style="30" customWidth="1"/>
    <col min="7956" max="7956" width="12.28515625" style="30" customWidth="1"/>
    <col min="7957" max="7958" width="11.140625" style="30" customWidth="1"/>
    <col min="7959" max="7959" width="12.42578125" style="30" customWidth="1"/>
    <col min="7960" max="7960" width="11.42578125" style="30" customWidth="1"/>
    <col min="7961" max="7961" width="13.5703125" style="30" customWidth="1"/>
    <col min="7962" max="8199" width="11.5703125" style="30"/>
    <col min="8200" max="8200" width="23.140625" style="30" customWidth="1"/>
    <col min="8201" max="8201" width="42.85546875" style="30" customWidth="1"/>
    <col min="8202" max="8202" width="11.5703125" style="30" customWidth="1"/>
    <col min="8203" max="8203" width="11.28515625" style="30" customWidth="1"/>
    <col min="8204" max="8204" width="12.85546875" style="30" customWidth="1"/>
    <col min="8205" max="8205" width="12.140625" style="30" customWidth="1"/>
    <col min="8206" max="8206" width="11.7109375" style="30" customWidth="1"/>
    <col min="8207" max="8207" width="11.42578125" style="30" customWidth="1"/>
    <col min="8208" max="8208" width="12.7109375" style="30" customWidth="1"/>
    <col min="8209" max="8209" width="4.140625" style="30" customWidth="1"/>
    <col min="8210" max="8210" width="45.28515625" style="30" customWidth="1"/>
    <col min="8211" max="8211" width="14.85546875" style="30" customWidth="1"/>
    <col min="8212" max="8212" width="12.28515625" style="30" customWidth="1"/>
    <col min="8213" max="8214" width="11.140625" style="30" customWidth="1"/>
    <col min="8215" max="8215" width="12.42578125" style="30" customWidth="1"/>
    <col min="8216" max="8216" width="11.42578125" style="30" customWidth="1"/>
    <col min="8217" max="8217" width="13.5703125" style="30" customWidth="1"/>
    <col min="8218" max="8455" width="11.5703125" style="30"/>
    <col min="8456" max="8456" width="23.140625" style="30" customWidth="1"/>
    <col min="8457" max="8457" width="42.85546875" style="30" customWidth="1"/>
    <col min="8458" max="8458" width="11.5703125" style="30" customWidth="1"/>
    <col min="8459" max="8459" width="11.28515625" style="30" customWidth="1"/>
    <col min="8460" max="8460" width="12.85546875" style="30" customWidth="1"/>
    <col min="8461" max="8461" width="12.140625" style="30" customWidth="1"/>
    <col min="8462" max="8462" width="11.7109375" style="30" customWidth="1"/>
    <col min="8463" max="8463" width="11.42578125" style="30" customWidth="1"/>
    <col min="8464" max="8464" width="12.7109375" style="30" customWidth="1"/>
    <col min="8465" max="8465" width="4.140625" style="30" customWidth="1"/>
    <col min="8466" max="8466" width="45.28515625" style="30" customWidth="1"/>
    <col min="8467" max="8467" width="14.85546875" style="30" customWidth="1"/>
    <col min="8468" max="8468" width="12.28515625" style="30" customWidth="1"/>
    <col min="8469" max="8470" width="11.140625" style="30" customWidth="1"/>
    <col min="8471" max="8471" width="12.42578125" style="30" customWidth="1"/>
    <col min="8472" max="8472" width="11.42578125" style="30" customWidth="1"/>
    <col min="8473" max="8473" width="13.5703125" style="30" customWidth="1"/>
    <col min="8474" max="8711" width="11.5703125" style="30"/>
    <col min="8712" max="8712" width="23.140625" style="30" customWidth="1"/>
    <col min="8713" max="8713" width="42.85546875" style="30" customWidth="1"/>
    <col min="8714" max="8714" width="11.5703125" style="30" customWidth="1"/>
    <col min="8715" max="8715" width="11.28515625" style="30" customWidth="1"/>
    <col min="8716" max="8716" width="12.85546875" style="30" customWidth="1"/>
    <col min="8717" max="8717" width="12.140625" style="30" customWidth="1"/>
    <col min="8718" max="8718" width="11.7109375" style="30" customWidth="1"/>
    <col min="8719" max="8719" width="11.42578125" style="30" customWidth="1"/>
    <col min="8720" max="8720" width="12.7109375" style="30" customWidth="1"/>
    <col min="8721" max="8721" width="4.140625" style="30" customWidth="1"/>
    <col min="8722" max="8722" width="45.28515625" style="30" customWidth="1"/>
    <col min="8723" max="8723" width="14.85546875" style="30" customWidth="1"/>
    <col min="8724" max="8724" width="12.28515625" style="30" customWidth="1"/>
    <col min="8725" max="8726" width="11.140625" style="30" customWidth="1"/>
    <col min="8727" max="8727" width="12.42578125" style="30" customWidth="1"/>
    <col min="8728" max="8728" width="11.42578125" style="30" customWidth="1"/>
    <col min="8729" max="8729" width="13.5703125" style="30" customWidth="1"/>
    <col min="8730" max="8967" width="11.5703125" style="30"/>
    <col min="8968" max="8968" width="23.140625" style="30" customWidth="1"/>
    <col min="8969" max="8969" width="42.85546875" style="30" customWidth="1"/>
    <col min="8970" max="8970" width="11.5703125" style="30" customWidth="1"/>
    <col min="8971" max="8971" width="11.28515625" style="30" customWidth="1"/>
    <col min="8972" max="8972" width="12.85546875" style="30" customWidth="1"/>
    <col min="8973" max="8973" width="12.140625" style="30" customWidth="1"/>
    <col min="8974" max="8974" width="11.7109375" style="30" customWidth="1"/>
    <col min="8975" max="8975" width="11.42578125" style="30" customWidth="1"/>
    <col min="8976" max="8976" width="12.7109375" style="30" customWidth="1"/>
    <col min="8977" max="8977" width="4.140625" style="30" customWidth="1"/>
    <col min="8978" max="8978" width="45.28515625" style="30" customWidth="1"/>
    <col min="8979" max="8979" width="14.85546875" style="30" customWidth="1"/>
    <col min="8980" max="8980" width="12.28515625" style="30" customWidth="1"/>
    <col min="8981" max="8982" width="11.140625" style="30" customWidth="1"/>
    <col min="8983" max="8983" width="12.42578125" style="30" customWidth="1"/>
    <col min="8984" max="8984" width="11.42578125" style="30" customWidth="1"/>
    <col min="8985" max="8985" width="13.5703125" style="30" customWidth="1"/>
    <col min="8986" max="9223" width="11.5703125" style="30"/>
    <col min="9224" max="9224" width="23.140625" style="30" customWidth="1"/>
    <col min="9225" max="9225" width="42.85546875" style="30" customWidth="1"/>
    <col min="9226" max="9226" width="11.5703125" style="30" customWidth="1"/>
    <col min="9227" max="9227" width="11.28515625" style="30" customWidth="1"/>
    <col min="9228" max="9228" width="12.85546875" style="30" customWidth="1"/>
    <col min="9229" max="9229" width="12.140625" style="30" customWidth="1"/>
    <col min="9230" max="9230" width="11.7109375" style="30" customWidth="1"/>
    <col min="9231" max="9231" width="11.42578125" style="30" customWidth="1"/>
    <col min="9232" max="9232" width="12.7109375" style="30" customWidth="1"/>
    <col min="9233" max="9233" width="4.140625" style="30" customWidth="1"/>
    <col min="9234" max="9234" width="45.28515625" style="30" customWidth="1"/>
    <col min="9235" max="9235" width="14.85546875" style="30" customWidth="1"/>
    <col min="9236" max="9236" width="12.28515625" style="30" customWidth="1"/>
    <col min="9237" max="9238" width="11.140625" style="30" customWidth="1"/>
    <col min="9239" max="9239" width="12.42578125" style="30" customWidth="1"/>
    <col min="9240" max="9240" width="11.42578125" style="30" customWidth="1"/>
    <col min="9241" max="9241" width="13.5703125" style="30" customWidth="1"/>
    <col min="9242" max="9479" width="11.5703125" style="30"/>
    <col min="9480" max="9480" width="23.140625" style="30" customWidth="1"/>
    <col min="9481" max="9481" width="42.85546875" style="30" customWidth="1"/>
    <col min="9482" max="9482" width="11.5703125" style="30" customWidth="1"/>
    <col min="9483" max="9483" width="11.28515625" style="30" customWidth="1"/>
    <col min="9484" max="9484" width="12.85546875" style="30" customWidth="1"/>
    <col min="9485" max="9485" width="12.140625" style="30" customWidth="1"/>
    <col min="9486" max="9486" width="11.7109375" style="30" customWidth="1"/>
    <col min="9487" max="9487" width="11.42578125" style="30" customWidth="1"/>
    <col min="9488" max="9488" width="12.7109375" style="30" customWidth="1"/>
    <col min="9489" max="9489" width="4.140625" style="30" customWidth="1"/>
    <col min="9490" max="9490" width="45.28515625" style="30" customWidth="1"/>
    <col min="9491" max="9491" width="14.85546875" style="30" customWidth="1"/>
    <col min="9492" max="9492" width="12.28515625" style="30" customWidth="1"/>
    <col min="9493" max="9494" width="11.140625" style="30" customWidth="1"/>
    <col min="9495" max="9495" width="12.42578125" style="30" customWidth="1"/>
    <col min="9496" max="9496" width="11.42578125" style="30" customWidth="1"/>
    <col min="9497" max="9497" width="13.5703125" style="30" customWidth="1"/>
    <col min="9498" max="9735" width="11.5703125" style="30"/>
    <col min="9736" max="9736" width="23.140625" style="30" customWidth="1"/>
    <col min="9737" max="9737" width="42.85546875" style="30" customWidth="1"/>
    <col min="9738" max="9738" width="11.5703125" style="30" customWidth="1"/>
    <col min="9739" max="9739" width="11.28515625" style="30" customWidth="1"/>
    <col min="9740" max="9740" width="12.85546875" style="30" customWidth="1"/>
    <col min="9741" max="9741" width="12.140625" style="30" customWidth="1"/>
    <col min="9742" max="9742" width="11.7109375" style="30" customWidth="1"/>
    <col min="9743" max="9743" width="11.42578125" style="30" customWidth="1"/>
    <col min="9744" max="9744" width="12.7109375" style="30" customWidth="1"/>
    <col min="9745" max="9745" width="4.140625" style="30" customWidth="1"/>
    <col min="9746" max="9746" width="45.28515625" style="30" customWidth="1"/>
    <col min="9747" max="9747" width="14.85546875" style="30" customWidth="1"/>
    <col min="9748" max="9748" width="12.28515625" style="30" customWidth="1"/>
    <col min="9749" max="9750" width="11.140625" style="30" customWidth="1"/>
    <col min="9751" max="9751" width="12.42578125" style="30" customWidth="1"/>
    <col min="9752" max="9752" width="11.42578125" style="30" customWidth="1"/>
    <col min="9753" max="9753" width="13.5703125" style="30" customWidth="1"/>
    <col min="9754" max="9991" width="11.5703125" style="30"/>
    <col min="9992" max="9992" width="23.140625" style="30" customWidth="1"/>
    <col min="9993" max="9993" width="42.85546875" style="30" customWidth="1"/>
    <col min="9994" max="9994" width="11.5703125" style="30" customWidth="1"/>
    <col min="9995" max="9995" width="11.28515625" style="30" customWidth="1"/>
    <col min="9996" max="9996" width="12.85546875" style="30" customWidth="1"/>
    <col min="9997" max="9997" width="12.140625" style="30" customWidth="1"/>
    <col min="9998" max="9998" width="11.7109375" style="30" customWidth="1"/>
    <col min="9999" max="9999" width="11.42578125" style="30" customWidth="1"/>
    <col min="10000" max="10000" width="12.7109375" style="30" customWidth="1"/>
    <col min="10001" max="10001" width="4.140625" style="30" customWidth="1"/>
    <col min="10002" max="10002" width="45.28515625" style="30" customWidth="1"/>
    <col min="10003" max="10003" width="14.85546875" style="30" customWidth="1"/>
    <col min="10004" max="10004" width="12.28515625" style="30" customWidth="1"/>
    <col min="10005" max="10006" width="11.140625" style="30" customWidth="1"/>
    <col min="10007" max="10007" width="12.42578125" style="30" customWidth="1"/>
    <col min="10008" max="10008" width="11.42578125" style="30" customWidth="1"/>
    <col min="10009" max="10009" width="13.5703125" style="30" customWidth="1"/>
    <col min="10010" max="10247" width="11.5703125" style="30"/>
    <col min="10248" max="10248" width="23.140625" style="30" customWidth="1"/>
    <col min="10249" max="10249" width="42.85546875" style="30" customWidth="1"/>
    <col min="10250" max="10250" width="11.5703125" style="30" customWidth="1"/>
    <col min="10251" max="10251" width="11.28515625" style="30" customWidth="1"/>
    <col min="10252" max="10252" width="12.85546875" style="30" customWidth="1"/>
    <col min="10253" max="10253" width="12.140625" style="30" customWidth="1"/>
    <col min="10254" max="10254" width="11.7109375" style="30" customWidth="1"/>
    <col min="10255" max="10255" width="11.42578125" style="30" customWidth="1"/>
    <col min="10256" max="10256" width="12.7109375" style="30" customWidth="1"/>
    <col min="10257" max="10257" width="4.140625" style="30" customWidth="1"/>
    <col min="10258" max="10258" width="45.28515625" style="30" customWidth="1"/>
    <col min="10259" max="10259" width="14.85546875" style="30" customWidth="1"/>
    <col min="10260" max="10260" width="12.28515625" style="30" customWidth="1"/>
    <col min="10261" max="10262" width="11.140625" style="30" customWidth="1"/>
    <col min="10263" max="10263" width="12.42578125" style="30" customWidth="1"/>
    <col min="10264" max="10264" width="11.42578125" style="30" customWidth="1"/>
    <col min="10265" max="10265" width="13.5703125" style="30" customWidth="1"/>
    <col min="10266" max="10503" width="11.5703125" style="30"/>
    <col min="10504" max="10504" width="23.140625" style="30" customWidth="1"/>
    <col min="10505" max="10505" width="42.85546875" style="30" customWidth="1"/>
    <col min="10506" max="10506" width="11.5703125" style="30" customWidth="1"/>
    <col min="10507" max="10507" width="11.28515625" style="30" customWidth="1"/>
    <col min="10508" max="10508" width="12.85546875" style="30" customWidth="1"/>
    <col min="10509" max="10509" width="12.140625" style="30" customWidth="1"/>
    <col min="10510" max="10510" width="11.7109375" style="30" customWidth="1"/>
    <col min="10511" max="10511" width="11.42578125" style="30" customWidth="1"/>
    <col min="10512" max="10512" width="12.7109375" style="30" customWidth="1"/>
    <col min="10513" max="10513" width="4.140625" style="30" customWidth="1"/>
    <col min="10514" max="10514" width="45.28515625" style="30" customWidth="1"/>
    <col min="10515" max="10515" width="14.85546875" style="30" customWidth="1"/>
    <col min="10516" max="10516" width="12.28515625" style="30" customWidth="1"/>
    <col min="10517" max="10518" width="11.140625" style="30" customWidth="1"/>
    <col min="10519" max="10519" width="12.42578125" style="30" customWidth="1"/>
    <col min="10520" max="10520" width="11.42578125" style="30" customWidth="1"/>
    <col min="10521" max="10521" width="13.5703125" style="30" customWidth="1"/>
    <col min="10522" max="10759" width="11.5703125" style="30"/>
    <col min="10760" max="10760" width="23.140625" style="30" customWidth="1"/>
    <col min="10761" max="10761" width="42.85546875" style="30" customWidth="1"/>
    <col min="10762" max="10762" width="11.5703125" style="30" customWidth="1"/>
    <col min="10763" max="10763" width="11.28515625" style="30" customWidth="1"/>
    <col min="10764" max="10764" width="12.85546875" style="30" customWidth="1"/>
    <col min="10765" max="10765" width="12.140625" style="30" customWidth="1"/>
    <col min="10766" max="10766" width="11.7109375" style="30" customWidth="1"/>
    <col min="10767" max="10767" width="11.42578125" style="30" customWidth="1"/>
    <col min="10768" max="10768" width="12.7109375" style="30" customWidth="1"/>
    <col min="10769" max="10769" width="4.140625" style="30" customWidth="1"/>
    <col min="10770" max="10770" width="45.28515625" style="30" customWidth="1"/>
    <col min="10771" max="10771" width="14.85546875" style="30" customWidth="1"/>
    <col min="10772" max="10772" width="12.28515625" style="30" customWidth="1"/>
    <col min="10773" max="10774" width="11.140625" style="30" customWidth="1"/>
    <col min="10775" max="10775" width="12.42578125" style="30" customWidth="1"/>
    <col min="10776" max="10776" width="11.42578125" style="30" customWidth="1"/>
    <col min="10777" max="10777" width="13.5703125" style="30" customWidth="1"/>
    <col min="10778" max="11015" width="11.5703125" style="30"/>
    <col min="11016" max="11016" width="23.140625" style="30" customWidth="1"/>
    <col min="11017" max="11017" width="42.85546875" style="30" customWidth="1"/>
    <col min="11018" max="11018" width="11.5703125" style="30" customWidth="1"/>
    <col min="11019" max="11019" width="11.28515625" style="30" customWidth="1"/>
    <col min="11020" max="11020" width="12.85546875" style="30" customWidth="1"/>
    <col min="11021" max="11021" width="12.140625" style="30" customWidth="1"/>
    <col min="11022" max="11022" width="11.7109375" style="30" customWidth="1"/>
    <col min="11023" max="11023" width="11.42578125" style="30" customWidth="1"/>
    <col min="11024" max="11024" width="12.7109375" style="30" customWidth="1"/>
    <col min="11025" max="11025" width="4.140625" style="30" customWidth="1"/>
    <col min="11026" max="11026" width="45.28515625" style="30" customWidth="1"/>
    <col min="11027" max="11027" width="14.85546875" style="30" customWidth="1"/>
    <col min="11028" max="11028" width="12.28515625" style="30" customWidth="1"/>
    <col min="11029" max="11030" width="11.140625" style="30" customWidth="1"/>
    <col min="11031" max="11031" width="12.42578125" style="30" customWidth="1"/>
    <col min="11032" max="11032" width="11.42578125" style="30" customWidth="1"/>
    <col min="11033" max="11033" width="13.5703125" style="30" customWidth="1"/>
    <col min="11034" max="11271" width="11.5703125" style="30"/>
    <col min="11272" max="11272" width="23.140625" style="30" customWidth="1"/>
    <col min="11273" max="11273" width="42.85546875" style="30" customWidth="1"/>
    <col min="11274" max="11274" width="11.5703125" style="30" customWidth="1"/>
    <col min="11275" max="11275" width="11.28515625" style="30" customWidth="1"/>
    <col min="11276" max="11276" width="12.85546875" style="30" customWidth="1"/>
    <col min="11277" max="11277" width="12.140625" style="30" customWidth="1"/>
    <col min="11278" max="11278" width="11.7109375" style="30" customWidth="1"/>
    <col min="11279" max="11279" width="11.42578125" style="30" customWidth="1"/>
    <col min="11280" max="11280" width="12.7109375" style="30" customWidth="1"/>
    <col min="11281" max="11281" width="4.140625" style="30" customWidth="1"/>
    <col min="11282" max="11282" width="45.28515625" style="30" customWidth="1"/>
    <col min="11283" max="11283" width="14.85546875" style="30" customWidth="1"/>
    <col min="11284" max="11284" width="12.28515625" style="30" customWidth="1"/>
    <col min="11285" max="11286" width="11.140625" style="30" customWidth="1"/>
    <col min="11287" max="11287" width="12.42578125" style="30" customWidth="1"/>
    <col min="11288" max="11288" width="11.42578125" style="30" customWidth="1"/>
    <col min="11289" max="11289" width="13.5703125" style="30" customWidth="1"/>
    <col min="11290" max="11527" width="11.5703125" style="30"/>
    <col min="11528" max="11528" width="23.140625" style="30" customWidth="1"/>
    <col min="11529" max="11529" width="42.85546875" style="30" customWidth="1"/>
    <col min="11530" max="11530" width="11.5703125" style="30" customWidth="1"/>
    <col min="11531" max="11531" width="11.28515625" style="30" customWidth="1"/>
    <col min="11532" max="11532" width="12.85546875" style="30" customWidth="1"/>
    <col min="11533" max="11533" width="12.140625" style="30" customWidth="1"/>
    <col min="11534" max="11534" width="11.7109375" style="30" customWidth="1"/>
    <col min="11535" max="11535" width="11.42578125" style="30" customWidth="1"/>
    <col min="11536" max="11536" width="12.7109375" style="30" customWidth="1"/>
    <col min="11537" max="11537" width="4.140625" style="30" customWidth="1"/>
    <col min="11538" max="11538" width="45.28515625" style="30" customWidth="1"/>
    <col min="11539" max="11539" width="14.85546875" style="30" customWidth="1"/>
    <col min="11540" max="11540" width="12.28515625" style="30" customWidth="1"/>
    <col min="11541" max="11542" width="11.140625" style="30" customWidth="1"/>
    <col min="11543" max="11543" width="12.42578125" style="30" customWidth="1"/>
    <col min="11544" max="11544" width="11.42578125" style="30" customWidth="1"/>
    <col min="11545" max="11545" width="13.5703125" style="30" customWidth="1"/>
    <col min="11546" max="11783" width="11.5703125" style="30"/>
    <col min="11784" max="11784" width="23.140625" style="30" customWidth="1"/>
    <col min="11785" max="11785" width="42.85546875" style="30" customWidth="1"/>
    <col min="11786" max="11786" width="11.5703125" style="30" customWidth="1"/>
    <col min="11787" max="11787" width="11.28515625" style="30" customWidth="1"/>
    <col min="11788" max="11788" width="12.85546875" style="30" customWidth="1"/>
    <col min="11789" max="11789" width="12.140625" style="30" customWidth="1"/>
    <col min="11790" max="11790" width="11.7109375" style="30" customWidth="1"/>
    <col min="11791" max="11791" width="11.42578125" style="30" customWidth="1"/>
    <col min="11792" max="11792" width="12.7109375" style="30" customWidth="1"/>
    <col min="11793" max="11793" width="4.140625" style="30" customWidth="1"/>
    <col min="11794" max="11794" width="45.28515625" style="30" customWidth="1"/>
    <col min="11795" max="11795" width="14.85546875" style="30" customWidth="1"/>
    <col min="11796" max="11796" width="12.28515625" style="30" customWidth="1"/>
    <col min="11797" max="11798" width="11.140625" style="30" customWidth="1"/>
    <col min="11799" max="11799" width="12.42578125" style="30" customWidth="1"/>
    <col min="11800" max="11800" width="11.42578125" style="30" customWidth="1"/>
    <col min="11801" max="11801" width="13.5703125" style="30" customWidth="1"/>
    <col min="11802" max="12039" width="11.5703125" style="30"/>
    <col min="12040" max="12040" width="23.140625" style="30" customWidth="1"/>
    <col min="12041" max="12041" width="42.85546875" style="30" customWidth="1"/>
    <col min="12042" max="12042" width="11.5703125" style="30" customWidth="1"/>
    <col min="12043" max="12043" width="11.28515625" style="30" customWidth="1"/>
    <col min="12044" max="12044" width="12.85546875" style="30" customWidth="1"/>
    <col min="12045" max="12045" width="12.140625" style="30" customWidth="1"/>
    <col min="12046" max="12046" width="11.7109375" style="30" customWidth="1"/>
    <col min="12047" max="12047" width="11.42578125" style="30" customWidth="1"/>
    <col min="12048" max="12048" width="12.7109375" style="30" customWidth="1"/>
    <col min="12049" max="12049" width="4.140625" style="30" customWidth="1"/>
    <col min="12050" max="12050" width="45.28515625" style="30" customWidth="1"/>
    <col min="12051" max="12051" width="14.85546875" style="30" customWidth="1"/>
    <col min="12052" max="12052" width="12.28515625" style="30" customWidth="1"/>
    <col min="12053" max="12054" width="11.140625" style="30" customWidth="1"/>
    <col min="12055" max="12055" width="12.42578125" style="30" customWidth="1"/>
    <col min="12056" max="12056" width="11.42578125" style="30" customWidth="1"/>
    <col min="12057" max="12057" width="13.5703125" style="30" customWidth="1"/>
    <col min="12058" max="12295" width="11.5703125" style="30"/>
    <col min="12296" max="12296" width="23.140625" style="30" customWidth="1"/>
    <col min="12297" max="12297" width="42.85546875" style="30" customWidth="1"/>
    <col min="12298" max="12298" width="11.5703125" style="30" customWidth="1"/>
    <col min="12299" max="12299" width="11.28515625" style="30" customWidth="1"/>
    <col min="12300" max="12300" width="12.85546875" style="30" customWidth="1"/>
    <col min="12301" max="12301" width="12.140625" style="30" customWidth="1"/>
    <col min="12302" max="12302" width="11.7109375" style="30" customWidth="1"/>
    <col min="12303" max="12303" width="11.42578125" style="30" customWidth="1"/>
    <col min="12304" max="12304" width="12.7109375" style="30" customWidth="1"/>
    <col min="12305" max="12305" width="4.140625" style="30" customWidth="1"/>
    <col min="12306" max="12306" width="45.28515625" style="30" customWidth="1"/>
    <col min="12307" max="12307" width="14.85546875" style="30" customWidth="1"/>
    <col min="12308" max="12308" width="12.28515625" style="30" customWidth="1"/>
    <col min="12309" max="12310" width="11.140625" style="30" customWidth="1"/>
    <col min="12311" max="12311" width="12.42578125" style="30" customWidth="1"/>
    <col min="12312" max="12312" width="11.42578125" style="30" customWidth="1"/>
    <col min="12313" max="12313" width="13.5703125" style="30" customWidth="1"/>
    <col min="12314" max="12551" width="11.5703125" style="30"/>
    <col min="12552" max="12552" width="23.140625" style="30" customWidth="1"/>
    <col min="12553" max="12553" width="42.85546875" style="30" customWidth="1"/>
    <col min="12554" max="12554" width="11.5703125" style="30" customWidth="1"/>
    <col min="12555" max="12555" width="11.28515625" style="30" customWidth="1"/>
    <col min="12556" max="12556" width="12.85546875" style="30" customWidth="1"/>
    <col min="12557" max="12557" width="12.140625" style="30" customWidth="1"/>
    <col min="12558" max="12558" width="11.7109375" style="30" customWidth="1"/>
    <col min="12559" max="12559" width="11.42578125" style="30" customWidth="1"/>
    <col min="12560" max="12560" width="12.7109375" style="30" customWidth="1"/>
    <col min="12561" max="12561" width="4.140625" style="30" customWidth="1"/>
    <col min="12562" max="12562" width="45.28515625" style="30" customWidth="1"/>
    <col min="12563" max="12563" width="14.85546875" style="30" customWidth="1"/>
    <col min="12564" max="12564" width="12.28515625" style="30" customWidth="1"/>
    <col min="12565" max="12566" width="11.140625" style="30" customWidth="1"/>
    <col min="12567" max="12567" width="12.42578125" style="30" customWidth="1"/>
    <col min="12568" max="12568" width="11.42578125" style="30" customWidth="1"/>
    <col min="12569" max="12569" width="13.5703125" style="30" customWidth="1"/>
    <col min="12570" max="12807" width="11.5703125" style="30"/>
    <col min="12808" max="12808" width="23.140625" style="30" customWidth="1"/>
    <col min="12809" max="12809" width="42.85546875" style="30" customWidth="1"/>
    <col min="12810" max="12810" width="11.5703125" style="30" customWidth="1"/>
    <col min="12811" max="12811" width="11.28515625" style="30" customWidth="1"/>
    <col min="12812" max="12812" width="12.85546875" style="30" customWidth="1"/>
    <col min="12813" max="12813" width="12.140625" style="30" customWidth="1"/>
    <col min="12814" max="12814" width="11.7109375" style="30" customWidth="1"/>
    <col min="12815" max="12815" width="11.42578125" style="30" customWidth="1"/>
    <col min="12816" max="12816" width="12.7109375" style="30" customWidth="1"/>
    <col min="12817" max="12817" width="4.140625" style="30" customWidth="1"/>
    <col min="12818" max="12818" width="45.28515625" style="30" customWidth="1"/>
    <col min="12819" max="12819" width="14.85546875" style="30" customWidth="1"/>
    <col min="12820" max="12820" width="12.28515625" style="30" customWidth="1"/>
    <col min="12821" max="12822" width="11.140625" style="30" customWidth="1"/>
    <col min="12823" max="12823" width="12.42578125" style="30" customWidth="1"/>
    <col min="12824" max="12824" width="11.42578125" style="30" customWidth="1"/>
    <col min="12825" max="12825" width="13.5703125" style="30" customWidth="1"/>
    <col min="12826" max="13063" width="11.5703125" style="30"/>
    <col min="13064" max="13064" width="23.140625" style="30" customWidth="1"/>
    <col min="13065" max="13065" width="42.85546875" style="30" customWidth="1"/>
    <col min="13066" max="13066" width="11.5703125" style="30" customWidth="1"/>
    <col min="13067" max="13067" width="11.28515625" style="30" customWidth="1"/>
    <col min="13068" max="13068" width="12.85546875" style="30" customWidth="1"/>
    <col min="13069" max="13069" width="12.140625" style="30" customWidth="1"/>
    <col min="13070" max="13070" width="11.7109375" style="30" customWidth="1"/>
    <col min="13071" max="13071" width="11.42578125" style="30" customWidth="1"/>
    <col min="13072" max="13072" width="12.7109375" style="30" customWidth="1"/>
    <col min="13073" max="13073" width="4.140625" style="30" customWidth="1"/>
    <col min="13074" max="13074" width="45.28515625" style="30" customWidth="1"/>
    <col min="13075" max="13075" width="14.85546875" style="30" customWidth="1"/>
    <col min="13076" max="13076" width="12.28515625" style="30" customWidth="1"/>
    <col min="13077" max="13078" width="11.140625" style="30" customWidth="1"/>
    <col min="13079" max="13079" width="12.42578125" style="30" customWidth="1"/>
    <col min="13080" max="13080" width="11.42578125" style="30" customWidth="1"/>
    <col min="13081" max="13081" width="13.5703125" style="30" customWidth="1"/>
    <col min="13082" max="13319" width="11.5703125" style="30"/>
    <col min="13320" max="13320" width="23.140625" style="30" customWidth="1"/>
    <col min="13321" max="13321" width="42.85546875" style="30" customWidth="1"/>
    <col min="13322" max="13322" width="11.5703125" style="30" customWidth="1"/>
    <col min="13323" max="13323" width="11.28515625" style="30" customWidth="1"/>
    <col min="13324" max="13324" width="12.85546875" style="30" customWidth="1"/>
    <col min="13325" max="13325" width="12.140625" style="30" customWidth="1"/>
    <col min="13326" max="13326" width="11.7109375" style="30" customWidth="1"/>
    <col min="13327" max="13327" width="11.42578125" style="30" customWidth="1"/>
    <col min="13328" max="13328" width="12.7109375" style="30" customWidth="1"/>
    <col min="13329" max="13329" width="4.140625" style="30" customWidth="1"/>
    <col min="13330" max="13330" width="45.28515625" style="30" customWidth="1"/>
    <col min="13331" max="13331" width="14.85546875" style="30" customWidth="1"/>
    <col min="13332" max="13332" width="12.28515625" style="30" customWidth="1"/>
    <col min="13333" max="13334" width="11.140625" style="30" customWidth="1"/>
    <col min="13335" max="13335" width="12.42578125" style="30" customWidth="1"/>
    <col min="13336" max="13336" width="11.42578125" style="30" customWidth="1"/>
    <col min="13337" max="13337" width="13.5703125" style="30" customWidth="1"/>
    <col min="13338" max="13575" width="11.5703125" style="30"/>
    <col min="13576" max="13576" width="23.140625" style="30" customWidth="1"/>
    <col min="13577" max="13577" width="42.85546875" style="30" customWidth="1"/>
    <col min="13578" max="13578" width="11.5703125" style="30" customWidth="1"/>
    <col min="13579" max="13579" width="11.28515625" style="30" customWidth="1"/>
    <col min="13580" max="13580" width="12.85546875" style="30" customWidth="1"/>
    <col min="13581" max="13581" width="12.140625" style="30" customWidth="1"/>
    <col min="13582" max="13582" width="11.7109375" style="30" customWidth="1"/>
    <col min="13583" max="13583" width="11.42578125" style="30" customWidth="1"/>
    <col min="13584" max="13584" width="12.7109375" style="30" customWidth="1"/>
    <col min="13585" max="13585" width="4.140625" style="30" customWidth="1"/>
    <col min="13586" max="13586" width="45.28515625" style="30" customWidth="1"/>
    <col min="13587" max="13587" width="14.85546875" style="30" customWidth="1"/>
    <col min="13588" max="13588" width="12.28515625" style="30" customWidth="1"/>
    <col min="13589" max="13590" width="11.140625" style="30" customWidth="1"/>
    <col min="13591" max="13591" width="12.42578125" style="30" customWidth="1"/>
    <col min="13592" max="13592" width="11.42578125" style="30" customWidth="1"/>
    <col min="13593" max="13593" width="13.5703125" style="30" customWidth="1"/>
    <col min="13594" max="13831" width="11.5703125" style="30"/>
    <col min="13832" max="13832" width="23.140625" style="30" customWidth="1"/>
    <col min="13833" max="13833" width="42.85546875" style="30" customWidth="1"/>
    <col min="13834" max="13834" width="11.5703125" style="30" customWidth="1"/>
    <col min="13835" max="13835" width="11.28515625" style="30" customWidth="1"/>
    <col min="13836" max="13836" width="12.85546875" style="30" customWidth="1"/>
    <col min="13837" max="13837" width="12.140625" style="30" customWidth="1"/>
    <col min="13838" max="13838" width="11.7109375" style="30" customWidth="1"/>
    <col min="13839" max="13839" width="11.42578125" style="30" customWidth="1"/>
    <col min="13840" max="13840" width="12.7109375" style="30" customWidth="1"/>
    <col min="13841" max="13841" width="4.140625" style="30" customWidth="1"/>
    <col min="13842" max="13842" width="45.28515625" style="30" customWidth="1"/>
    <col min="13843" max="13843" width="14.85546875" style="30" customWidth="1"/>
    <col min="13844" max="13844" width="12.28515625" style="30" customWidth="1"/>
    <col min="13845" max="13846" width="11.140625" style="30" customWidth="1"/>
    <col min="13847" max="13847" width="12.42578125" style="30" customWidth="1"/>
    <col min="13848" max="13848" width="11.42578125" style="30" customWidth="1"/>
    <col min="13849" max="13849" width="13.5703125" style="30" customWidth="1"/>
    <col min="13850" max="14087" width="11.5703125" style="30"/>
    <col min="14088" max="14088" width="23.140625" style="30" customWidth="1"/>
    <col min="14089" max="14089" width="42.85546875" style="30" customWidth="1"/>
    <col min="14090" max="14090" width="11.5703125" style="30" customWidth="1"/>
    <col min="14091" max="14091" width="11.28515625" style="30" customWidth="1"/>
    <col min="14092" max="14092" width="12.85546875" style="30" customWidth="1"/>
    <col min="14093" max="14093" width="12.140625" style="30" customWidth="1"/>
    <col min="14094" max="14094" width="11.7109375" style="30" customWidth="1"/>
    <col min="14095" max="14095" width="11.42578125" style="30" customWidth="1"/>
    <col min="14096" max="14096" width="12.7109375" style="30" customWidth="1"/>
    <col min="14097" max="14097" width="4.140625" style="30" customWidth="1"/>
    <col min="14098" max="14098" width="45.28515625" style="30" customWidth="1"/>
    <col min="14099" max="14099" width="14.85546875" style="30" customWidth="1"/>
    <col min="14100" max="14100" width="12.28515625" style="30" customWidth="1"/>
    <col min="14101" max="14102" width="11.140625" style="30" customWidth="1"/>
    <col min="14103" max="14103" width="12.42578125" style="30" customWidth="1"/>
    <col min="14104" max="14104" width="11.42578125" style="30" customWidth="1"/>
    <col min="14105" max="14105" width="13.5703125" style="30" customWidth="1"/>
    <col min="14106" max="14343" width="11.5703125" style="30"/>
    <col min="14344" max="14344" width="23.140625" style="30" customWidth="1"/>
    <col min="14345" max="14345" width="42.85546875" style="30" customWidth="1"/>
    <col min="14346" max="14346" width="11.5703125" style="30" customWidth="1"/>
    <col min="14347" max="14347" width="11.28515625" style="30" customWidth="1"/>
    <col min="14348" max="14348" width="12.85546875" style="30" customWidth="1"/>
    <col min="14349" max="14349" width="12.140625" style="30" customWidth="1"/>
    <col min="14350" max="14350" width="11.7109375" style="30" customWidth="1"/>
    <col min="14351" max="14351" width="11.42578125" style="30" customWidth="1"/>
    <col min="14352" max="14352" width="12.7109375" style="30" customWidth="1"/>
    <col min="14353" max="14353" width="4.140625" style="30" customWidth="1"/>
    <col min="14354" max="14354" width="45.28515625" style="30" customWidth="1"/>
    <col min="14355" max="14355" width="14.85546875" style="30" customWidth="1"/>
    <col min="14356" max="14356" width="12.28515625" style="30" customWidth="1"/>
    <col min="14357" max="14358" width="11.140625" style="30" customWidth="1"/>
    <col min="14359" max="14359" width="12.42578125" style="30" customWidth="1"/>
    <col min="14360" max="14360" width="11.42578125" style="30" customWidth="1"/>
    <col min="14361" max="14361" width="13.5703125" style="30" customWidth="1"/>
    <col min="14362" max="14599" width="11.5703125" style="30"/>
    <col min="14600" max="14600" width="23.140625" style="30" customWidth="1"/>
    <col min="14601" max="14601" width="42.85546875" style="30" customWidth="1"/>
    <col min="14602" max="14602" width="11.5703125" style="30" customWidth="1"/>
    <col min="14603" max="14603" width="11.28515625" style="30" customWidth="1"/>
    <col min="14604" max="14604" width="12.85546875" style="30" customWidth="1"/>
    <col min="14605" max="14605" width="12.140625" style="30" customWidth="1"/>
    <col min="14606" max="14606" width="11.7109375" style="30" customWidth="1"/>
    <col min="14607" max="14607" width="11.42578125" style="30" customWidth="1"/>
    <col min="14608" max="14608" width="12.7109375" style="30" customWidth="1"/>
    <col min="14609" max="14609" width="4.140625" style="30" customWidth="1"/>
    <col min="14610" max="14610" width="45.28515625" style="30" customWidth="1"/>
    <col min="14611" max="14611" width="14.85546875" style="30" customWidth="1"/>
    <col min="14612" max="14612" width="12.28515625" style="30" customWidth="1"/>
    <col min="14613" max="14614" width="11.140625" style="30" customWidth="1"/>
    <col min="14615" max="14615" width="12.42578125" style="30" customWidth="1"/>
    <col min="14616" max="14616" width="11.42578125" style="30" customWidth="1"/>
    <col min="14617" max="14617" width="13.5703125" style="30" customWidth="1"/>
    <col min="14618" max="14855" width="11.5703125" style="30"/>
    <col min="14856" max="14856" width="23.140625" style="30" customWidth="1"/>
    <col min="14857" max="14857" width="42.85546875" style="30" customWidth="1"/>
    <col min="14858" max="14858" width="11.5703125" style="30" customWidth="1"/>
    <col min="14859" max="14859" width="11.28515625" style="30" customWidth="1"/>
    <col min="14860" max="14860" width="12.85546875" style="30" customWidth="1"/>
    <col min="14861" max="14861" width="12.140625" style="30" customWidth="1"/>
    <col min="14862" max="14862" width="11.7109375" style="30" customWidth="1"/>
    <col min="14863" max="14863" width="11.42578125" style="30" customWidth="1"/>
    <col min="14864" max="14864" width="12.7109375" style="30" customWidth="1"/>
    <col min="14865" max="14865" width="4.140625" style="30" customWidth="1"/>
    <col min="14866" max="14866" width="45.28515625" style="30" customWidth="1"/>
    <col min="14867" max="14867" width="14.85546875" style="30" customWidth="1"/>
    <col min="14868" max="14868" width="12.28515625" style="30" customWidth="1"/>
    <col min="14869" max="14870" width="11.140625" style="30" customWidth="1"/>
    <col min="14871" max="14871" width="12.42578125" style="30" customWidth="1"/>
    <col min="14872" max="14872" width="11.42578125" style="30" customWidth="1"/>
    <col min="14873" max="14873" width="13.5703125" style="30" customWidth="1"/>
    <col min="14874" max="15111" width="11.5703125" style="30"/>
    <col min="15112" max="15112" width="23.140625" style="30" customWidth="1"/>
    <col min="15113" max="15113" width="42.85546875" style="30" customWidth="1"/>
    <col min="15114" max="15114" width="11.5703125" style="30" customWidth="1"/>
    <col min="15115" max="15115" width="11.28515625" style="30" customWidth="1"/>
    <col min="15116" max="15116" width="12.85546875" style="30" customWidth="1"/>
    <col min="15117" max="15117" width="12.140625" style="30" customWidth="1"/>
    <col min="15118" max="15118" width="11.7109375" style="30" customWidth="1"/>
    <col min="15119" max="15119" width="11.42578125" style="30" customWidth="1"/>
    <col min="15120" max="15120" width="12.7109375" style="30" customWidth="1"/>
    <col min="15121" max="15121" width="4.140625" style="30" customWidth="1"/>
    <col min="15122" max="15122" width="45.28515625" style="30" customWidth="1"/>
    <col min="15123" max="15123" width="14.85546875" style="30" customWidth="1"/>
    <col min="15124" max="15124" width="12.28515625" style="30" customWidth="1"/>
    <col min="15125" max="15126" width="11.140625" style="30" customWidth="1"/>
    <col min="15127" max="15127" width="12.42578125" style="30" customWidth="1"/>
    <col min="15128" max="15128" width="11.42578125" style="30" customWidth="1"/>
    <col min="15129" max="15129" width="13.5703125" style="30" customWidth="1"/>
    <col min="15130" max="15367" width="11.5703125" style="30"/>
    <col min="15368" max="15368" width="23.140625" style="30" customWidth="1"/>
    <col min="15369" max="15369" width="42.85546875" style="30" customWidth="1"/>
    <col min="15370" max="15370" width="11.5703125" style="30" customWidth="1"/>
    <col min="15371" max="15371" width="11.28515625" style="30" customWidth="1"/>
    <col min="15372" max="15372" width="12.85546875" style="30" customWidth="1"/>
    <col min="15373" max="15373" width="12.140625" style="30" customWidth="1"/>
    <col min="15374" max="15374" width="11.7109375" style="30" customWidth="1"/>
    <col min="15375" max="15375" width="11.42578125" style="30" customWidth="1"/>
    <col min="15376" max="15376" width="12.7109375" style="30" customWidth="1"/>
    <col min="15377" max="15377" width="4.140625" style="30" customWidth="1"/>
    <col min="15378" max="15378" width="45.28515625" style="30" customWidth="1"/>
    <col min="15379" max="15379" width="14.85546875" style="30" customWidth="1"/>
    <col min="15380" max="15380" width="12.28515625" style="30" customWidth="1"/>
    <col min="15381" max="15382" width="11.140625" style="30" customWidth="1"/>
    <col min="15383" max="15383" width="12.42578125" style="30" customWidth="1"/>
    <col min="15384" max="15384" width="11.42578125" style="30" customWidth="1"/>
    <col min="15385" max="15385" width="13.5703125" style="30" customWidth="1"/>
    <col min="15386" max="15623" width="11.5703125" style="30"/>
    <col min="15624" max="15624" width="23.140625" style="30" customWidth="1"/>
    <col min="15625" max="15625" width="42.85546875" style="30" customWidth="1"/>
    <col min="15626" max="15626" width="11.5703125" style="30" customWidth="1"/>
    <col min="15627" max="15627" width="11.28515625" style="30" customWidth="1"/>
    <col min="15628" max="15628" width="12.85546875" style="30" customWidth="1"/>
    <col min="15629" max="15629" width="12.140625" style="30" customWidth="1"/>
    <col min="15630" max="15630" width="11.7109375" style="30" customWidth="1"/>
    <col min="15631" max="15631" width="11.42578125" style="30" customWidth="1"/>
    <col min="15632" max="15632" width="12.7109375" style="30" customWidth="1"/>
    <col min="15633" max="15633" width="4.140625" style="30" customWidth="1"/>
    <col min="15634" max="15634" width="45.28515625" style="30" customWidth="1"/>
    <col min="15635" max="15635" width="14.85546875" style="30" customWidth="1"/>
    <col min="15636" max="15636" width="12.28515625" style="30" customWidth="1"/>
    <col min="15637" max="15638" width="11.140625" style="30" customWidth="1"/>
    <col min="15639" max="15639" width="12.42578125" style="30" customWidth="1"/>
    <col min="15640" max="15640" width="11.42578125" style="30" customWidth="1"/>
    <col min="15641" max="15641" width="13.5703125" style="30" customWidth="1"/>
    <col min="15642" max="15879" width="11.5703125" style="30"/>
    <col min="15880" max="15880" width="23.140625" style="30" customWidth="1"/>
    <col min="15881" max="15881" width="42.85546875" style="30" customWidth="1"/>
    <col min="15882" max="15882" width="11.5703125" style="30" customWidth="1"/>
    <col min="15883" max="15883" width="11.28515625" style="30" customWidth="1"/>
    <col min="15884" max="15884" width="12.85546875" style="30" customWidth="1"/>
    <col min="15885" max="15885" width="12.140625" style="30" customWidth="1"/>
    <col min="15886" max="15886" width="11.7109375" style="30" customWidth="1"/>
    <col min="15887" max="15887" width="11.42578125" style="30" customWidth="1"/>
    <col min="15888" max="15888" width="12.7109375" style="30" customWidth="1"/>
    <col min="15889" max="15889" width="4.140625" style="30" customWidth="1"/>
    <col min="15890" max="15890" width="45.28515625" style="30" customWidth="1"/>
    <col min="15891" max="15891" width="14.85546875" style="30" customWidth="1"/>
    <col min="15892" max="15892" width="12.28515625" style="30" customWidth="1"/>
    <col min="15893" max="15894" width="11.140625" style="30" customWidth="1"/>
    <col min="15895" max="15895" width="12.42578125" style="30" customWidth="1"/>
    <col min="15896" max="15896" width="11.42578125" style="30" customWidth="1"/>
    <col min="15897" max="15897" width="13.5703125" style="30" customWidth="1"/>
    <col min="15898" max="16135" width="11.5703125" style="30"/>
    <col min="16136" max="16136" width="23.140625" style="30" customWidth="1"/>
    <col min="16137" max="16137" width="42.85546875" style="30" customWidth="1"/>
    <col min="16138" max="16138" width="11.5703125" style="30" customWidth="1"/>
    <col min="16139" max="16139" width="11.28515625" style="30" customWidth="1"/>
    <col min="16140" max="16140" width="12.85546875" style="30" customWidth="1"/>
    <col min="16141" max="16141" width="12.140625" style="30" customWidth="1"/>
    <col min="16142" max="16142" width="11.7109375" style="30" customWidth="1"/>
    <col min="16143" max="16143" width="11.42578125" style="30" customWidth="1"/>
    <col min="16144" max="16144" width="12.7109375" style="30" customWidth="1"/>
    <col min="16145" max="16145" width="4.140625" style="30" customWidth="1"/>
    <col min="16146" max="16146" width="45.28515625" style="30" customWidth="1"/>
    <col min="16147" max="16147" width="14.85546875" style="30" customWidth="1"/>
    <col min="16148" max="16148" width="12.28515625" style="30" customWidth="1"/>
    <col min="16149" max="16150" width="11.140625" style="30" customWidth="1"/>
    <col min="16151" max="16151" width="12.42578125" style="30" customWidth="1"/>
    <col min="16152" max="16152" width="11.42578125" style="30" customWidth="1"/>
    <col min="16153" max="16153" width="13.5703125" style="30" customWidth="1"/>
    <col min="16154" max="16384" width="11.5703125" style="30"/>
  </cols>
  <sheetData>
    <row r="1" spans="1:32" ht="18.75" x14ac:dyDescent="0.3">
      <c r="K1" s="46"/>
      <c r="L1" s="46" t="s">
        <v>1</v>
      </c>
      <c r="M1" s="46"/>
      <c r="N1" s="46"/>
      <c r="O1" s="46"/>
      <c r="P1" s="46"/>
      <c r="Q1" s="46"/>
      <c r="R1" s="46"/>
      <c r="S1" s="46"/>
      <c r="T1" s="46"/>
      <c r="U1" s="47"/>
      <c r="V1" s="27"/>
      <c r="W1" s="27"/>
      <c r="X1" s="48"/>
      <c r="Y1" s="48"/>
    </row>
    <row r="2" spans="1:32" ht="18.75" x14ac:dyDescent="0.3">
      <c r="A2" s="49"/>
      <c r="B2" s="46" t="s">
        <v>0</v>
      </c>
      <c r="C2" s="49"/>
      <c r="D2" s="49"/>
      <c r="E2" s="49"/>
      <c r="F2" s="49"/>
      <c r="G2" s="27"/>
      <c r="H2" s="27"/>
      <c r="I2" s="29"/>
      <c r="K2" s="46" t="s">
        <v>2</v>
      </c>
      <c r="L2" s="46"/>
      <c r="M2" s="46"/>
      <c r="N2" s="46"/>
      <c r="O2" s="46"/>
      <c r="P2" s="46"/>
      <c r="Q2" s="46"/>
      <c r="R2" s="46"/>
      <c r="S2" s="46"/>
      <c r="T2" s="46"/>
      <c r="U2" s="47"/>
      <c r="V2" s="27"/>
      <c r="W2" s="27"/>
      <c r="X2" s="48"/>
      <c r="Y2" s="48"/>
    </row>
    <row r="3" spans="1:32" ht="18.75" x14ac:dyDescent="0.3">
      <c r="A3" s="46" t="s">
        <v>2</v>
      </c>
      <c r="B3" s="46"/>
      <c r="C3" s="46"/>
      <c r="D3" s="46"/>
      <c r="E3" s="46"/>
      <c r="F3" s="46"/>
      <c r="G3" s="27"/>
      <c r="H3" s="27"/>
      <c r="I3" s="29"/>
      <c r="K3" s="46" t="s">
        <v>3</v>
      </c>
      <c r="L3" s="46"/>
      <c r="M3" s="46"/>
      <c r="N3" s="46"/>
      <c r="O3" s="46"/>
      <c r="P3" s="46"/>
      <c r="Q3" s="46"/>
      <c r="R3" s="46"/>
      <c r="S3" s="46"/>
      <c r="T3" s="46"/>
      <c r="U3" s="47"/>
      <c r="V3" s="27"/>
      <c r="W3" s="27"/>
      <c r="X3" s="48"/>
      <c r="Y3" s="48"/>
    </row>
    <row r="4" spans="1:32" ht="18.75" x14ac:dyDescent="0.3">
      <c r="A4" s="46" t="s">
        <v>3</v>
      </c>
      <c r="B4" s="46"/>
      <c r="C4" s="46"/>
      <c r="D4" s="46"/>
      <c r="E4" s="46"/>
      <c r="F4" s="46"/>
      <c r="G4" s="27"/>
      <c r="H4" s="27"/>
      <c r="I4" s="29"/>
      <c r="K4" s="46" t="s">
        <v>197</v>
      </c>
      <c r="L4" s="46"/>
      <c r="M4" s="46"/>
      <c r="N4" s="46"/>
      <c r="O4" s="46"/>
      <c r="P4" s="46"/>
      <c r="Q4" s="46"/>
      <c r="R4" s="46"/>
      <c r="S4" s="46"/>
      <c r="T4" s="46"/>
      <c r="U4" s="47"/>
      <c r="V4" s="27"/>
      <c r="W4" s="27"/>
      <c r="X4" s="48"/>
      <c r="Y4" s="48"/>
    </row>
    <row r="5" spans="1:32" ht="18.75" x14ac:dyDescent="0.3">
      <c r="A5" s="46" t="s">
        <v>197</v>
      </c>
      <c r="B5" s="46"/>
      <c r="C5" s="46"/>
      <c r="D5" s="46"/>
      <c r="E5" s="46"/>
      <c r="F5" s="46"/>
      <c r="G5" s="27"/>
      <c r="H5" s="27"/>
      <c r="I5" s="29"/>
      <c r="K5" s="46" t="s">
        <v>95</v>
      </c>
      <c r="L5" s="46"/>
      <c r="M5" s="46"/>
      <c r="N5" s="46"/>
      <c r="O5" s="46"/>
      <c r="P5" s="46"/>
      <c r="Q5" s="46"/>
      <c r="R5" s="46"/>
      <c r="S5" s="46"/>
      <c r="T5" s="46"/>
      <c r="U5" s="47"/>
      <c r="V5" s="27"/>
      <c r="W5" s="27"/>
      <c r="X5" s="48"/>
      <c r="Y5" s="48"/>
      <c r="AA5" s="37" t="s">
        <v>4</v>
      </c>
    </row>
    <row r="6" spans="1:32" ht="18.75" x14ac:dyDescent="0.3">
      <c r="A6" s="46" t="s">
        <v>95</v>
      </c>
      <c r="B6" s="46"/>
      <c r="C6" s="46"/>
      <c r="D6" s="46"/>
      <c r="E6" s="46"/>
      <c r="F6" s="46"/>
      <c r="G6" s="27"/>
      <c r="H6" s="27"/>
      <c r="I6" s="29"/>
      <c r="K6" s="27" t="s">
        <v>185</v>
      </c>
      <c r="L6" s="46"/>
      <c r="M6" s="46"/>
      <c r="N6" s="46"/>
      <c r="O6" s="46"/>
      <c r="P6" s="46"/>
      <c r="Q6" s="46"/>
      <c r="R6" s="46"/>
      <c r="S6" s="46"/>
      <c r="T6" s="46"/>
      <c r="U6" s="47"/>
      <c r="V6" s="27"/>
      <c r="W6" s="27"/>
      <c r="X6" s="48"/>
      <c r="Y6" s="48"/>
    </row>
    <row r="7" spans="1:32" ht="16.5" thickBot="1" x14ac:dyDescent="0.3">
      <c r="A7" s="47"/>
      <c r="B7" s="47" t="s">
        <v>4</v>
      </c>
      <c r="C7" s="47"/>
      <c r="D7" s="47"/>
      <c r="E7" s="47"/>
      <c r="F7" s="47"/>
      <c r="G7" s="27"/>
      <c r="H7" s="27"/>
      <c r="I7" s="50"/>
      <c r="K7" s="47"/>
      <c r="L7" s="47" t="s">
        <v>4</v>
      </c>
      <c r="M7" s="47"/>
      <c r="N7" s="47"/>
      <c r="O7" s="47"/>
      <c r="P7" s="47"/>
      <c r="Q7" s="47"/>
      <c r="R7" s="47"/>
      <c r="S7" s="47"/>
      <c r="T7" s="47"/>
      <c r="U7" s="47"/>
      <c r="V7" s="27"/>
      <c r="W7" s="27"/>
      <c r="X7" s="48"/>
      <c r="Y7" s="48"/>
      <c r="Z7" s="45"/>
      <c r="AA7" s="44"/>
      <c r="AC7" s="39"/>
      <c r="AD7" s="39"/>
      <c r="AE7" s="39"/>
      <c r="AF7" s="31"/>
    </row>
    <row r="8" spans="1:32" ht="16.5" thickBot="1" x14ac:dyDescent="0.3">
      <c r="A8" s="47" t="s">
        <v>4</v>
      </c>
      <c r="B8" s="47"/>
      <c r="C8" s="47"/>
      <c r="D8" s="47"/>
      <c r="E8" s="47"/>
      <c r="F8" s="47"/>
      <c r="G8" s="27"/>
      <c r="H8" s="27"/>
      <c r="I8" s="29"/>
      <c r="J8" s="51"/>
      <c r="K8" s="52"/>
      <c r="L8" s="53" t="s">
        <v>7</v>
      </c>
      <c r="M8" s="54" t="s">
        <v>186</v>
      </c>
      <c r="N8" s="54" t="s">
        <v>96</v>
      </c>
      <c r="O8" s="54" t="s">
        <v>99</v>
      </c>
      <c r="P8" s="54" t="s">
        <v>99</v>
      </c>
      <c r="Q8" s="54" t="s">
        <v>100</v>
      </c>
      <c r="R8" s="54" t="s">
        <v>101</v>
      </c>
      <c r="S8" s="53" t="s">
        <v>102</v>
      </c>
      <c r="T8" s="54" t="s">
        <v>8</v>
      </c>
      <c r="U8" s="55"/>
      <c r="V8" s="56" t="s">
        <v>9</v>
      </c>
      <c r="W8" s="56"/>
      <c r="X8" s="56" t="s">
        <v>4</v>
      </c>
      <c r="Y8" s="57" t="s">
        <v>4</v>
      </c>
      <c r="Z8" s="45"/>
      <c r="AA8" s="42"/>
      <c r="AD8" s="39"/>
      <c r="AE8" s="37" t="s">
        <v>192</v>
      </c>
    </row>
    <row r="9" spans="1:32" ht="15.75" x14ac:dyDescent="0.25">
      <c r="A9" s="58" t="s">
        <v>5</v>
      </c>
      <c r="B9" s="59"/>
      <c r="C9" s="60"/>
      <c r="D9" s="60"/>
      <c r="E9" s="60"/>
      <c r="F9" s="60"/>
      <c r="G9" s="60"/>
      <c r="H9" s="61"/>
      <c r="I9" s="29"/>
      <c r="J9" s="62"/>
      <c r="K9" s="63"/>
      <c r="L9" s="64" t="s">
        <v>12</v>
      </c>
      <c r="M9" s="64" t="s">
        <v>187</v>
      </c>
      <c r="N9" s="64" t="s">
        <v>97</v>
      </c>
      <c r="O9" s="64" t="s">
        <v>103</v>
      </c>
      <c r="P9" s="64" t="s">
        <v>103</v>
      </c>
      <c r="Q9" s="64" t="s">
        <v>104</v>
      </c>
      <c r="R9" s="64" t="s">
        <v>103</v>
      </c>
      <c r="S9" s="64" t="s">
        <v>103</v>
      </c>
      <c r="T9" s="64" t="s">
        <v>13</v>
      </c>
      <c r="U9" s="64" t="s">
        <v>14</v>
      </c>
      <c r="V9" s="64" t="s">
        <v>15</v>
      </c>
      <c r="W9" s="64" t="s">
        <v>16</v>
      </c>
      <c r="X9" s="64" t="s">
        <v>17</v>
      </c>
      <c r="Y9" s="64" t="s">
        <v>18</v>
      </c>
      <c r="Z9" s="45"/>
      <c r="AA9" s="42"/>
      <c r="AD9" s="39"/>
      <c r="AE9" s="37" t="s">
        <v>118</v>
      </c>
    </row>
    <row r="10" spans="1:32" ht="16.5" thickBot="1" x14ac:dyDescent="0.3">
      <c r="A10" s="65" t="s">
        <v>6</v>
      </c>
      <c r="B10" s="66">
        <v>1912.8</v>
      </c>
      <c r="C10" s="67"/>
      <c r="D10" s="67"/>
      <c r="E10" s="67"/>
      <c r="F10" s="67"/>
      <c r="G10" s="67"/>
      <c r="H10" s="68"/>
      <c r="I10" s="29"/>
      <c r="J10" s="62"/>
      <c r="K10" s="63"/>
      <c r="L10" s="69" t="s">
        <v>4</v>
      </c>
      <c r="M10" s="69"/>
      <c r="N10" s="69" t="s">
        <v>98</v>
      </c>
      <c r="O10" s="69" t="s">
        <v>105</v>
      </c>
      <c r="P10" s="69" t="s">
        <v>106</v>
      </c>
      <c r="Q10" s="69" t="s">
        <v>103</v>
      </c>
      <c r="R10" s="69"/>
      <c r="S10" s="69"/>
      <c r="T10" s="69" t="s">
        <v>20</v>
      </c>
      <c r="U10" s="69"/>
      <c r="V10" s="69"/>
      <c r="W10" s="69"/>
      <c r="X10" s="69"/>
      <c r="Y10" s="69"/>
      <c r="Z10" s="42"/>
      <c r="AA10" s="42"/>
      <c r="AE10" s="37" t="s">
        <v>193</v>
      </c>
    </row>
    <row r="11" spans="1:32" ht="16.5" thickBot="1" x14ac:dyDescent="0.3">
      <c r="A11" s="70" t="s">
        <v>10</v>
      </c>
      <c r="B11" s="71" t="s">
        <v>11</v>
      </c>
      <c r="C11" s="72"/>
      <c r="D11" s="72"/>
      <c r="E11" s="72"/>
      <c r="F11" s="72"/>
      <c r="G11" s="72"/>
      <c r="H11" s="73"/>
      <c r="I11" s="29"/>
      <c r="J11" s="74"/>
      <c r="K11" s="75"/>
      <c r="L11" s="69" t="s">
        <v>22</v>
      </c>
      <c r="M11" s="69" t="s">
        <v>22</v>
      </c>
      <c r="N11" s="69" t="s">
        <v>22</v>
      </c>
      <c r="O11" s="69" t="s">
        <v>22</v>
      </c>
      <c r="P11" s="69" t="s">
        <v>22</v>
      </c>
      <c r="Q11" s="69" t="s">
        <v>22</v>
      </c>
      <c r="R11" s="69" t="s">
        <v>22</v>
      </c>
      <c r="S11" s="69" t="s">
        <v>22</v>
      </c>
      <c r="T11" s="69" t="s">
        <v>23</v>
      </c>
      <c r="U11" s="69" t="s">
        <v>22</v>
      </c>
      <c r="V11" s="69" t="s">
        <v>22</v>
      </c>
      <c r="W11" s="69" t="s">
        <v>22</v>
      </c>
      <c r="X11" s="69" t="s">
        <v>22</v>
      </c>
      <c r="Y11" s="69" t="s">
        <v>22</v>
      </c>
      <c r="AA11" s="42"/>
      <c r="AD11" s="39"/>
    </row>
    <row r="12" spans="1:32" ht="15.75" x14ac:dyDescent="0.25">
      <c r="A12" s="76" t="s">
        <v>19</v>
      </c>
      <c r="B12" s="66">
        <v>1912.8</v>
      </c>
      <c r="C12" s="67"/>
      <c r="D12" s="67"/>
      <c r="E12" s="67"/>
      <c r="F12" s="67"/>
      <c r="G12" s="67"/>
      <c r="H12" s="68"/>
      <c r="I12" s="29"/>
      <c r="J12" s="77" t="s">
        <v>27</v>
      </c>
      <c r="K12" s="78" t="s">
        <v>198</v>
      </c>
      <c r="L12" s="79">
        <v>74010.194000000003</v>
      </c>
      <c r="M12" s="79">
        <v>66912.209999999992</v>
      </c>
      <c r="N12" s="79">
        <v>4763.3999999999996</v>
      </c>
      <c r="O12" s="79"/>
      <c r="P12" s="79"/>
      <c r="Q12" s="79"/>
      <c r="R12" s="79"/>
      <c r="S12" s="79"/>
      <c r="T12" s="80"/>
      <c r="U12" s="80"/>
      <c r="V12" s="80"/>
      <c r="W12" s="80"/>
      <c r="X12" s="80"/>
      <c r="Y12" s="81"/>
      <c r="AA12" s="42"/>
    </row>
    <row r="13" spans="1:32" ht="16.5" thickBot="1" x14ac:dyDescent="0.3">
      <c r="A13" s="82" t="s">
        <v>21</v>
      </c>
      <c r="B13" s="83">
        <v>0</v>
      </c>
      <c r="C13" s="84"/>
      <c r="D13" s="84"/>
      <c r="E13" s="84"/>
      <c r="F13" s="84"/>
      <c r="G13" s="84"/>
      <c r="H13" s="85"/>
      <c r="I13" s="29"/>
      <c r="J13" s="86" t="s">
        <v>4</v>
      </c>
      <c r="K13" s="87" t="s">
        <v>4</v>
      </c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9"/>
      <c r="Z13" s="37">
        <v>34.69</v>
      </c>
      <c r="AA13" s="37">
        <v>12</v>
      </c>
      <c r="AB13" s="37">
        <v>1912.8</v>
      </c>
      <c r="AC13" s="37">
        <f>Z13*AA13*AB13</f>
        <v>796260.38399999996</v>
      </c>
    </row>
    <row r="14" spans="1:32" ht="15.75" x14ac:dyDescent="0.25">
      <c r="A14" s="90"/>
      <c r="B14" s="90"/>
      <c r="C14" s="67" t="s">
        <v>24</v>
      </c>
      <c r="D14" s="91"/>
      <c r="E14" s="92" t="s">
        <v>25</v>
      </c>
      <c r="F14" s="93"/>
      <c r="G14" s="92" t="s">
        <v>26</v>
      </c>
      <c r="H14" s="94"/>
      <c r="I14" s="50"/>
      <c r="J14" s="86">
        <v>1</v>
      </c>
      <c r="K14" s="87" t="s">
        <v>199</v>
      </c>
      <c r="L14" s="88">
        <v>113279.29399999988</v>
      </c>
      <c r="M14" s="88">
        <v>4623.0999999999985</v>
      </c>
      <c r="N14" s="88">
        <v>0</v>
      </c>
      <c r="O14" s="88">
        <v>45.430000000000177</v>
      </c>
      <c r="P14" s="88">
        <v>-28036.05</v>
      </c>
      <c r="Q14" s="88">
        <v>-63.350000000000136</v>
      </c>
      <c r="R14" s="88">
        <v>-507.24</v>
      </c>
      <c r="S14" s="88">
        <v>4674.8659999999945</v>
      </c>
      <c r="T14" s="88">
        <v>-2635.66</v>
      </c>
      <c r="U14" s="88">
        <v>-2635.66</v>
      </c>
      <c r="V14" s="88">
        <v>0</v>
      </c>
      <c r="W14" s="88">
        <v>0</v>
      </c>
      <c r="X14" s="88">
        <v>0</v>
      </c>
      <c r="Y14" s="89">
        <v>0</v>
      </c>
      <c r="Z14" s="39"/>
    </row>
    <row r="15" spans="1:32" ht="15.75" x14ac:dyDescent="0.25">
      <c r="A15" s="95" t="s">
        <v>28</v>
      </c>
      <c r="B15" s="96" t="s">
        <v>29</v>
      </c>
      <c r="C15" s="97" t="s">
        <v>30</v>
      </c>
      <c r="D15" s="98" t="s">
        <v>31</v>
      </c>
      <c r="E15" s="99" t="s">
        <v>30</v>
      </c>
      <c r="F15" s="100" t="s">
        <v>31</v>
      </c>
      <c r="G15" s="99" t="s">
        <v>30</v>
      </c>
      <c r="H15" s="98" t="s">
        <v>31</v>
      </c>
      <c r="I15" s="50"/>
      <c r="J15" s="86"/>
      <c r="K15" s="87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9"/>
      <c r="AE15" s="39"/>
    </row>
    <row r="16" spans="1:32" ht="15.75" x14ac:dyDescent="0.25">
      <c r="A16" s="95" t="s">
        <v>32</v>
      </c>
      <c r="B16" s="95"/>
      <c r="C16" s="97" t="s">
        <v>33</v>
      </c>
      <c r="D16" s="98" t="s">
        <v>34</v>
      </c>
      <c r="E16" s="99" t="s">
        <v>33</v>
      </c>
      <c r="F16" s="100" t="s">
        <v>35</v>
      </c>
      <c r="G16" s="99" t="s">
        <v>33</v>
      </c>
      <c r="H16" s="98" t="s">
        <v>35</v>
      </c>
      <c r="I16" s="29"/>
      <c r="J16" s="86"/>
      <c r="K16" s="87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9"/>
      <c r="Z16" s="37" t="s">
        <v>93</v>
      </c>
      <c r="AB16" s="37">
        <f>AC13</f>
        <v>796260.38399999996</v>
      </c>
    </row>
    <row r="17" spans="1:31" ht="15.75" x14ac:dyDescent="0.25">
      <c r="A17" s="95"/>
      <c r="B17" s="95"/>
      <c r="C17" s="101" t="s">
        <v>120</v>
      </c>
      <c r="D17" s="98" t="s">
        <v>36</v>
      </c>
      <c r="E17" s="65" t="s">
        <v>120</v>
      </c>
      <c r="F17" s="100" t="s">
        <v>36</v>
      </c>
      <c r="G17" s="65" t="s">
        <v>121</v>
      </c>
      <c r="H17" s="98" t="s">
        <v>36</v>
      </c>
      <c r="I17" s="29"/>
      <c r="J17" s="86">
        <v>2</v>
      </c>
      <c r="K17" s="87" t="s">
        <v>200</v>
      </c>
      <c r="L17" s="88">
        <f>52781.79+279840.64+463099.61+178.742</f>
        <v>795900.78200000001</v>
      </c>
      <c r="M17" s="88">
        <v>34422.910000000003</v>
      </c>
      <c r="N17" s="88">
        <v>0</v>
      </c>
      <c r="O17" s="88">
        <v>-0.15</v>
      </c>
      <c r="P17" s="88">
        <v>-0.67</v>
      </c>
      <c r="Q17" s="88">
        <v>-0.23</v>
      </c>
      <c r="R17" s="88">
        <v>-0.15</v>
      </c>
      <c r="S17" s="88">
        <f>23668.81-178.742</f>
        <v>23490.068000000003</v>
      </c>
      <c r="T17" s="88">
        <f t="shared" ref="T17:T22" si="0">U17+V17+X17+Y17+W17</f>
        <v>0</v>
      </c>
      <c r="U17" s="88">
        <v>0</v>
      </c>
      <c r="V17" s="88">
        <v>0</v>
      </c>
      <c r="W17" s="88">
        <v>0</v>
      </c>
      <c r="X17" s="88">
        <v>0</v>
      </c>
      <c r="Y17" s="89">
        <v>0</v>
      </c>
      <c r="Z17" s="37" t="s">
        <v>195</v>
      </c>
      <c r="AB17" s="39">
        <f>G101</f>
        <v>-4.0000000153668225E-3</v>
      </c>
    </row>
    <row r="18" spans="1:31" ht="15.75" x14ac:dyDescent="0.25">
      <c r="A18" s="102"/>
      <c r="B18" s="102"/>
      <c r="C18" s="103" t="s">
        <v>23</v>
      </c>
      <c r="D18" s="104" t="s">
        <v>22</v>
      </c>
      <c r="E18" s="105" t="s">
        <v>23</v>
      </c>
      <c r="F18" s="91" t="s">
        <v>22</v>
      </c>
      <c r="G18" s="105" t="s">
        <v>23</v>
      </c>
      <c r="H18" s="104" t="s">
        <v>22</v>
      </c>
      <c r="I18" s="29"/>
      <c r="J18" s="86"/>
      <c r="K18" s="87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  <c r="Z18" s="37" t="s">
        <v>194</v>
      </c>
      <c r="AB18" s="39">
        <f>G107+G105</f>
        <v>359.6060000000009</v>
      </c>
    </row>
    <row r="19" spans="1:31" ht="16.5" customHeight="1" x14ac:dyDescent="0.25">
      <c r="A19" s="106" t="s">
        <v>122</v>
      </c>
      <c r="B19" s="107" t="s">
        <v>125</v>
      </c>
      <c r="C19" s="108">
        <f>D19*12*B10</f>
        <v>67024.512000000002</v>
      </c>
      <c r="D19" s="109">
        <v>2.92</v>
      </c>
      <c r="E19" s="110">
        <f>F19*12*B10</f>
        <v>67024.512000000002</v>
      </c>
      <c r="F19" s="20">
        <v>2.92</v>
      </c>
      <c r="G19" s="110">
        <f>C19-E19</f>
        <v>0</v>
      </c>
      <c r="H19" s="109">
        <f>D19-F19</f>
        <v>0</v>
      </c>
      <c r="I19" s="111"/>
      <c r="J19" s="86"/>
      <c r="K19" s="87"/>
      <c r="L19" s="112"/>
      <c r="M19" s="112"/>
      <c r="N19" s="112"/>
      <c r="O19" s="112"/>
      <c r="P19" s="112"/>
      <c r="Q19" s="112"/>
      <c r="R19" s="112"/>
      <c r="S19" s="112"/>
      <c r="T19" s="88"/>
      <c r="U19" s="88"/>
      <c r="V19" s="88"/>
      <c r="W19" s="88"/>
      <c r="X19" s="88"/>
      <c r="Y19" s="89"/>
      <c r="Z19" s="37" t="s">
        <v>94</v>
      </c>
      <c r="AB19" s="39">
        <f>AB16-AB17-AB18</f>
        <v>795900.78200000001</v>
      </c>
    </row>
    <row r="20" spans="1:31" ht="16.5" customHeight="1" x14ac:dyDescent="0.25">
      <c r="A20" s="106" t="s">
        <v>123</v>
      </c>
      <c r="B20" s="113" t="s">
        <v>126</v>
      </c>
      <c r="C20" s="97"/>
      <c r="D20" s="98"/>
      <c r="E20" s="99"/>
      <c r="F20" s="100"/>
      <c r="G20" s="99"/>
      <c r="H20" s="98"/>
      <c r="I20" s="29"/>
      <c r="J20" s="86">
        <v>3</v>
      </c>
      <c r="K20" s="87" t="s">
        <v>201</v>
      </c>
      <c r="L20" s="88">
        <f>54867.76+290076.84+475130.15+1126.21</f>
        <v>821200.96</v>
      </c>
      <c r="M20" s="88">
        <v>35883.07</v>
      </c>
      <c r="N20" s="88">
        <v>0</v>
      </c>
      <c r="O20" s="88">
        <v>77.11</v>
      </c>
      <c r="P20" s="88">
        <f>555.45-1100.19</f>
        <v>-544.74</v>
      </c>
      <c r="Q20" s="88">
        <f>88.83-4.87</f>
        <v>83.96</v>
      </c>
      <c r="R20" s="88">
        <f>26.36-21.15</f>
        <v>5.2100000000000009</v>
      </c>
      <c r="S20" s="88">
        <v>24666.41</v>
      </c>
      <c r="T20" s="88">
        <f t="shared" si="0"/>
        <v>0</v>
      </c>
      <c r="U20" s="88">
        <v>0</v>
      </c>
      <c r="V20" s="88">
        <v>0</v>
      </c>
      <c r="W20" s="88">
        <v>0</v>
      </c>
      <c r="X20" s="88">
        <v>0</v>
      </c>
      <c r="Y20" s="89">
        <v>0</v>
      </c>
      <c r="Z20" s="37" t="s">
        <v>107</v>
      </c>
    </row>
    <row r="21" spans="1:31" ht="16.5" customHeight="1" x14ac:dyDescent="0.25">
      <c r="A21" s="114" t="s">
        <v>124</v>
      </c>
      <c r="B21" s="113" t="s">
        <v>40</v>
      </c>
      <c r="C21" s="97"/>
      <c r="D21" s="98"/>
      <c r="E21" s="99"/>
      <c r="F21" s="100"/>
      <c r="G21" s="99"/>
      <c r="H21" s="98"/>
      <c r="I21" s="29"/>
      <c r="J21" s="86"/>
      <c r="K21" s="87"/>
      <c r="L21" s="112"/>
      <c r="M21" s="112"/>
      <c r="N21" s="88"/>
      <c r="O21" s="112"/>
      <c r="P21" s="112"/>
      <c r="Q21" s="112"/>
      <c r="R21" s="112"/>
      <c r="S21" s="112"/>
      <c r="T21" s="88"/>
      <c r="U21" s="88"/>
      <c r="V21" s="88"/>
      <c r="W21" s="88"/>
      <c r="X21" s="88"/>
      <c r="Y21" s="89"/>
      <c r="Z21" s="37" t="s">
        <v>108</v>
      </c>
      <c r="AB21" s="37">
        <f>52781.79+279840.64+463099.61</f>
        <v>795722.04</v>
      </c>
    </row>
    <row r="22" spans="1:31" ht="16.5" customHeight="1" x14ac:dyDescent="0.25">
      <c r="A22" s="95" t="s">
        <v>41</v>
      </c>
      <c r="B22" s="113" t="s">
        <v>127</v>
      </c>
      <c r="C22" s="97"/>
      <c r="D22" s="98"/>
      <c r="E22" s="99"/>
      <c r="F22" s="100"/>
      <c r="G22" s="99"/>
      <c r="H22" s="98"/>
      <c r="I22" s="29"/>
      <c r="J22" s="86">
        <v>4</v>
      </c>
      <c r="K22" s="87" t="s">
        <v>202</v>
      </c>
      <c r="L22" s="88">
        <f>L14+L17-L20</f>
        <v>87979.115999999922</v>
      </c>
      <c r="M22" s="88">
        <f>M14+M17-M20</f>
        <v>3162.9400000000023</v>
      </c>
      <c r="N22" s="88">
        <f t="shared" ref="N22:Y22" si="1">N14+N17-N20</f>
        <v>0</v>
      </c>
      <c r="O22" s="88">
        <f t="shared" si="1"/>
        <v>-31.829999999999821</v>
      </c>
      <c r="P22" s="88">
        <f t="shared" si="1"/>
        <v>-27491.979999999996</v>
      </c>
      <c r="Q22" s="88">
        <f t="shared" si="1"/>
        <v>-147.54000000000013</v>
      </c>
      <c r="R22" s="88">
        <f t="shared" si="1"/>
        <v>-512.6</v>
      </c>
      <c r="S22" s="88">
        <f t="shared" si="1"/>
        <v>3498.5239999999976</v>
      </c>
      <c r="T22" s="88">
        <f t="shared" si="0"/>
        <v>-2635.66</v>
      </c>
      <c r="U22" s="88">
        <f t="shared" si="1"/>
        <v>-2635.66</v>
      </c>
      <c r="V22" s="88">
        <f t="shared" si="1"/>
        <v>0</v>
      </c>
      <c r="W22" s="88">
        <f t="shared" si="1"/>
        <v>0</v>
      </c>
      <c r="X22" s="88">
        <f t="shared" si="1"/>
        <v>0</v>
      </c>
      <c r="Y22" s="89">
        <f t="shared" si="1"/>
        <v>0</v>
      </c>
      <c r="Z22" s="37" t="s">
        <v>188</v>
      </c>
      <c r="AB22" s="39">
        <f>AB19-AB21</f>
        <v>178.74199999996927</v>
      </c>
    </row>
    <row r="23" spans="1:31" ht="16.5" customHeight="1" x14ac:dyDescent="0.25">
      <c r="A23" s="95" t="s">
        <v>42</v>
      </c>
      <c r="B23" s="113" t="s">
        <v>128</v>
      </c>
      <c r="C23" s="97"/>
      <c r="D23" s="98"/>
      <c r="E23" s="99"/>
      <c r="F23" s="100"/>
      <c r="G23" s="99"/>
      <c r="H23" s="98"/>
      <c r="I23" s="29"/>
      <c r="J23" s="86"/>
      <c r="K23" s="87" t="s">
        <v>4</v>
      </c>
      <c r="L23" s="112"/>
      <c r="M23" s="112"/>
      <c r="N23" s="112"/>
      <c r="O23" s="112"/>
      <c r="P23" s="112"/>
      <c r="Q23" s="112"/>
      <c r="R23" s="112"/>
      <c r="S23" s="112"/>
      <c r="T23" s="88"/>
      <c r="U23" s="112"/>
      <c r="V23" s="112"/>
      <c r="W23" s="112"/>
      <c r="X23" s="112"/>
      <c r="Y23" s="115"/>
      <c r="Z23" s="37" t="s">
        <v>189</v>
      </c>
      <c r="AB23" s="37">
        <f>AB20-AB22</f>
        <v>-178.74199999996927</v>
      </c>
    </row>
    <row r="24" spans="1:31" ht="16.5" customHeight="1" x14ac:dyDescent="0.25">
      <c r="A24" s="95" t="s">
        <v>44</v>
      </c>
      <c r="B24" s="113" t="s">
        <v>129</v>
      </c>
      <c r="C24" s="97"/>
      <c r="D24" s="98"/>
      <c r="E24" s="99"/>
      <c r="F24" s="100"/>
      <c r="G24" s="99"/>
      <c r="H24" s="98"/>
      <c r="I24" s="29"/>
      <c r="J24" s="86">
        <v>5</v>
      </c>
      <c r="K24" s="87" t="s">
        <v>43</v>
      </c>
      <c r="L24" s="88">
        <v>780897.29</v>
      </c>
      <c r="M24" s="88">
        <v>0</v>
      </c>
      <c r="N24" s="88">
        <v>0</v>
      </c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  <c r="Z24" s="37" t="s">
        <v>109</v>
      </c>
      <c r="AB24" s="37">
        <f>54867.76+290076.84+475130.15+1126.21</f>
        <v>821200.96</v>
      </c>
    </row>
    <row r="25" spans="1:31" ht="15.75" customHeight="1" x14ac:dyDescent="0.25">
      <c r="A25" s="95" t="s">
        <v>46</v>
      </c>
      <c r="B25" s="113" t="s">
        <v>130</v>
      </c>
      <c r="C25" s="97"/>
      <c r="D25" s="98"/>
      <c r="E25" s="99"/>
      <c r="F25" s="100"/>
      <c r="G25" s="99"/>
      <c r="H25" s="98"/>
      <c r="I25" s="29"/>
      <c r="J25" s="86">
        <v>6</v>
      </c>
      <c r="K25" s="87" t="s">
        <v>45</v>
      </c>
      <c r="L25" s="88">
        <f>L17-L24</f>
        <v>15003.491999999969</v>
      </c>
      <c r="M25" s="88">
        <f>M17-M24</f>
        <v>34422.910000000003</v>
      </c>
      <c r="N25" s="88">
        <f>N13-N24</f>
        <v>0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</row>
    <row r="26" spans="1:31" ht="15.75" customHeight="1" x14ac:dyDescent="0.25">
      <c r="A26" s="95" t="s">
        <v>48</v>
      </c>
      <c r="B26" s="113" t="s">
        <v>131</v>
      </c>
      <c r="C26" s="97"/>
      <c r="D26" s="98"/>
      <c r="E26" s="99"/>
      <c r="F26" s="100"/>
      <c r="G26" s="99"/>
      <c r="H26" s="98"/>
      <c r="I26" s="29"/>
      <c r="J26" s="86"/>
      <c r="K26" s="87" t="s">
        <v>47</v>
      </c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31" ht="15.75" x14ac:dyDescent="0.25">
      <c r="A27" s="95"/>
      <c r="B27" s="113" t="s">
        <v>132</v>
      </c>
      <c r="C27" s="97"/>
      <c r="D27" s="98"/>
      <c r="E27" s="99"/>
      <c r="F27" s="100"/>
      <c r="G27" s="99"/>
      <c r="H27" s="98"/>
      <c r="I27" s="29"/>
      <c r="J27" s="86"/>
      <c r="K27" s="87" t="s">
        <v>49</v>
      </c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 t="s">
        <v>4</v>
      </c>
    </row>
    <row r="28" spans="1:31" ht="15.75" x14ac:dyDescent="0.25">
      <c r="A28" s="95"/>
      <c r="B28" s="113" t="s">
        <v>133</v>
      </c>
      <c r="C28" s="97"/>
      <c r="D28" s="98"/>
      <c r="E28" s="99"/>
      <c r="F28" s="100"/>
      <c r="G28" s="99"/>
      <c r="H28" s="98"/>
      <c r="I28" s="29"/>
      <c r="J28" s="86" t="s">
        <v>4</v>
      </c>
      <c r="K28" s="87" t="s">
        <v>4</v>
      </c>
      <c r="L28" s="112"/>
      <c r="M28" s="112"/>
      <c r="N28" s="112"/>
      <c r="O28" s="112"/>
      <c r="P28" s="88"/>
      <c r="Q28" s="88"/>
      <c r="R28" s="88"/>
      <c r="S28" s="88"/>
      <c r="T28" s="88"/>
      <c r="U28" s="88"/>
      <c r="V28" s="88"/>
      <c r="W28" s="88"/>
      <c r="X28" s="88"/>
      <c r="Y28" s="89" t="s">
        <v>4</v>
      </c>
      <c r="AD28" s="39"/>
    </row>
    <row r="29" spans="1:31" ht="15.75" x14ac:dyDescent="0.25">
      <c r="A29" s="116" t="s">
        <v>134</v>
      </c>
      <c r="B29" s="107" t="s">
        <v>37</v>
      </c>
      <c r="C29" s="108">
        <f>D29*12*B10</f>
        <v>88830.432000000001</v>
      </c>
      <c r="D29" s="117">
        <v>3.87</v>
      </c>
      <c r="E29" s="110">
        <f>F29*12*B10</f>
        <v>88830.432000000001</v>
      </c>
      <c r="F29" s="118">
        <v>3.87</v>
      </c>
      <c r="G29" s="110">
        <f>C29-E29</f>
        <v>0</v>
      </c>
      <c r="H29" s="117">
        <f>D29-F29</f>
        <v>0</v>
      </c>
      <c r="I29" s="29"/>
      <c r="J29" s="86">
        <v>7</v>
      </c>
      <c r="K29" s="87" t="s">
        <v>50</v>
      </c>
      <c r="L29" s="88">
        <f>L20-L24</f>
        <v>40303.669999999925</v>
      </c>
      <c r="M29" s="88">
        <f>M20-M24</f>
        <v>35883.07</v>
      </c>
      <c r="N29" s="88">
        <f>N16-N24</f>
        <v>0</v>
      </c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 t="s">
        <v>4</v>
      </c>
    </row>
    <row r="30" spans="1:31" ht="15.75" x14ac:dyDescent="0.25">
      <c r="A30" s="106" t="s">
        <v>135</v>
      </c>
      <c r="B30" s="113" t="s">
        <v>39</v>
      </c>
      <c r="C30" s="97"/>
      <c r="D30" s="98"/>
      <c r="E30" s="99"/>
      <c r="F30" s="100"/>
      <c r="G30" s="99"/>
      <c r="H30" s="98"/>
      <c r="I30" s="29"/>
      <c r="J30" s="86"/>
      <c r="K30" s="87" t="s">
        <v>51</v>
      </c>
      <c r="L30" s="88" t="s">
        <v>4</v>
      </c>
      <c r="M30" s="88"/>
      <c r="N30" s="88" t="s">
        <v>4</v>
      </c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9" t="s">
        <v>4</v>
      </c>
    </row>
    <row r="31" spans="1:31" ht="15.75" x14ac:dyDescent="0.25">
      <c r="A31" s="106" t="s">
        <v>137</v>
      </c>
      <c r="B31" s="113" t="s">
        <v>40</v>
      </c>
      <c r="C31" s="97"/>
      <c r="D31" s="98"/>
      <c r="E31" s="99"/>
      <c r="F31" s="100"/>
      <c r="G31" s="99"/>
      <c r="H31" s="98"/>
      <c r="I31" s="29"/>
      <c r="J31" s="86"/>
      <c r="K31" s="119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 t="s">
        <v>4</v>
      </c>
      <c r="Z31" s="39"/>
    </row>
    <row r="32" spans="1:31" ht="15.75" x14ac:dyDescent="0.25">
      <c r="A32" s="106" t="s">
        <v>136</v>
      </c>
      <c r="B32" s="113" t="s">
        <v>52</v>
      </c>
      <c r="C32" s="97"/>
      <c r="D32" s="98"/>
      <c r="E32" s="99"/>
      <c r="F32" s="100"/>
      <c r="G32" s="99"/>
      <c r="H32" s="98"/>
      <c r="I32" s="29"/>
      <c r="J32" s="86">
        <v>8</v>
      </c>
      <c r="K32" s="120" t="s">
        <v>203</v>
      </c>
      <c r="L32" s="121">
        <f>L12+L29</f>
        <v>114313.86399999993</v>
      </c>
      <c r="M32" s="121">
        <f>M12+M29</f>
        <v>102795.28</v>
      </c>
      <c r="N32" s="121">
        <f>N12+N29</f>
        <v>4763.3999999999996</v>
      </c>
      <c r="O32" s="121"/>
      <c r="P32" s="112"/>
      <c r="Q32" s="112"/>
      <c r="R32" s="112"/>
      <c r="S32" s="112"/>
      <c r="T32" s="88"/>
      <c r="U32" s="88"/>
      <c r="V32" s="88"/>
      <c r="W32" s="88"/>
      <c r="X32" s="88"/>
      <c r="Y32" s="115" t="s">
        <v>4</v>
      </c>
      <c r="AE32" s="39"/>
    </row>
    <row r="33" spans="1:25" ht="15.75" x14ac:dyDescent="0.25">
      <c r="A33" s="114" t="s">
        <v>124</v>
      </c>
      <c r="B33" s="113" t="s">
        <v>53</v>
      </c>
      <c r="C33" s="97"/>
      <c r="D33" s="98"/>
      <c r="E33" s="99"/>
      <c r="F33" s="100"/>
      <c r="G33" s="99"/>
      <c r="H33" s="98"/>
      <c r="I33" s="29"/>
      <c r="J33" s="86"/>
      <c r="K33" s="120" t="s">
        <v>4</v>
      </c>
      <c r="L33" s="88"/>
      <c r="M33" s="88"/>
      <c r="N33" s="112"/>
      <c r="O33" s="112"/>
      <c r="P33" s="88"/>
      <c r="Q33" s="88"/>
      <c r="R33" s="88"/>
      <c r="S33" s="88"/>
      <c r="T33" s="88"/>
      <c r="U33" s="88"/>
      <c r="V33" s="88"/>
      <c r="W33" s="88"/>
      <c r="X33" s="112"/>
      <c r="Y33" s="115"/>
    </row>
    <row r="34" spans="1:25" ht="15.75" x14ac:dyDescent="0.25">
      <c r="A34" s="95" t="s">
        <v>41</v>
      </c>
      <c r="B34" s="113" t="s">
        <v>138</v>
      </c>
      <c r="C34" s="97"/>
      <c r="D34" s="98"/>
      <c r="E34" s="99"/>
      <c r="F34" s="100"/>
      <c r="G34" s="99"/>
      <c r="H34" s="98"/>
      <c r="I34" s="29"/>
      <c r="J34" s="86">
        <v>9</v>
      </c>
      <c r="K34" s="122" t="s">
        <v>110</v>
      </c>
      <c r="L34" s="123">
        <f>102415.67+26100</f>
        <v>128515.67</v>
      </c>
      <c r="M34" s="124"/>
      <c r="N34" s="125"/>
      <c r="O34" s="125"/>
      <c r="P34" s="88"/>
      <c r="Q34" s="88"/>
      <c r="R34" s="88"/>
      <c r="S34" s="88"/>
      <c r="T34" s="112"/>
      <c r="U34" s="112"/>
      <c r="V34" s="112"/>
      <c r="W34" s="112"/>
      <c r="X34" s="112"/>
      <c r="Y34" s="115"/>
    </row>
    <row r="35" spans="1:25" ht="18" customHeight="1" x14ac:dyDescent="0.25">
      <c r="A35" s="95" t="s">
        <v>42</v>
      </c>
      <c r="B35" s="113" t="s">
        <v>54</v>
      </c>
      <c r="C35" s="97"/>
      <c r="D35" s="98"/>
      <c r="E35" s="99"/>
      <c r="F35" s="100"/>
      <c r="G35" s="99"/>
      <c r="H35" s="98"/>
      <c r="I35" s="29"/>
      <c r="J35" s="86"/>
      <c r="K35" s="2" t="s">
        <v>204</v>
      </c>
      <c r="L35" s="13"/>
      <c r="M35" s="112"/>
      <c r="N35" s="112"/>
      <c r="O35" s="112"/>
      <c r="P35" s="88"/>
      <c r="Q35" s="88"/>
      <c r="R35" s="88"/>
      <c r="S35" s="88"/>
      <c r="T35" s="112"/>
      <c r="U35" s="112"/>
      <c r="V35" s="112"/>
      <c r="W35" s="112"/>
      <c r="X35" s="112"/>
      <c r="Y35" s="115"/>
    </row>
    <row r="36" spans="1:25" ht="15.75" x14ac:dyDescent="0.25">
      <c r="A36" s="95" t="s">
        <v>44</v>
      </c>
      <c r="B36" s="113" t="s">
        <v>55</v>
      </c>
      <c r="C36" s="97"/>
      <c r="D36" s="98"/>
      <c r="E36" s="99"/>
      <c r="F36" s="100"/>
      <c r="G36" s="99"/>
      <c r="H36" s="98"/>
      <c r="I36" s="29"/>
      <c r="J36" s="126"/>
      <c r="K36" s="9" t="s">
        <v>205</v>
      </c>
      <c r="L36" s="11"/>
      <c r="M36" s="112"/>
      <c r="N36" s="112"/>
      <c r="O36" s="112"/>
      <c r="P36" s="121"/>
      <c r="Q36" s="121"/>
      <c r="R36" s="121"/>
      <c r="S36" s="121"/>
      <c r="T36" s="88"/>
      <c r="U36" s="88"/>
      <c r="V36" s="88"/>
      <c r="W36" s="88"/>
      <c r="X36" s="88"/>
      <c r="Y36" s="89"/>
    </row>
    <row r="37" spans="1:25" ht="18" customHeight="1" x14ac:dyDescent="0.25">
      <c r="A37" s="95" t="s">
        <v>46</v>
      </c>
      <c r="B37" s="113" t="s">
        <v>57</v>
      </c>
      <c r="C37" s="97"/>
      <c r="D37" s="98"/>
      <c r="E37" s="99"/>
      <c r="F37" s="100"/>
      <c r="G37" s="99"/>
      <c r="H37" s="98"/>
      <c r="I37" s="29"/>
      <c r="J37" s="126"/>
      <c r="K37" s="9" t="s">
        <v>206</v>
      </c>
      <c r="L37" s="11"/>
      <c r="M37" s="88"/>
      <c r="N37" s="112"/>
      <c r="O37" s="112"/>
      <c r="P37" s="112"/>
      <c r="Q37" s="112"/>
      <c r="R37" s="112"/>
      <c r="S37" s="112"/>
      <c r="T37" s="88"/>
      <c r="U37" s="88"/>
      <c r="V37" s="88"/>
      <c r="W37" s="88"/>
      <c r="X37" s="88"/>
      <c r="Y37" s="89"/>
    </row>
    <row r="38" spans="1:25" ht="15.75" x14ac:dyDescent="0.25">
      <c r="A38" s="95" t="s">
        <v>48</v>
      </c>
      <c r="B38" s="113" t="s">
        <v>58</v>
      </c>
      <c r="C38" s="97"/>
      <c r="D38" s="98"/>
      <c r="E38" s="99"/>
      <c r="F38" s="100"/>
      <c r="G38" s="99"/>
      <c r="H38" s="98"/>
      <c r="I38" s="29"/>
      <c r="J38" s="127"/>
      <c r="K38" s="3" t="s">
        <v>207</v>
      </c>
      <c r="L38" s="10">
        <v>35.43</v>
      </c>
      <c r="M38" s="128"/>
      <c r="N38" s="129"/>
      <c r="O38" s="128"/>
      <c r="P38" s="125"/>
      <c r="Q38" s="125"/>
      <c r="R38" s="125"/>
      <c r="S38" s="125"/>
      <c r="T38" s="88"/>
      <c r="U38" s="88"/>
      <c r="V38" s="88"/>
      <c r="W38" s="88"/>
      <c r="X38" s="88"/>
      <c r="Y38" s="89"/>
    </row>
    <row r="39" spans="1:25" ht="15.75" x14ac:dyDescent="0.25">
      <c r="A39" s="95"/>
      <c r="B39" s="113" t="s">
        <v>59</v>
      </c>
      <c r="C39" s="97"/>
      <c r="D39" s="98"/>
      <c r="E39" s="99"/>
      <c r="F39" s="100"/>
      <c r="G39" s="99"/>
      <c r="H39" s="98"/>
      <c r="I39" s="29"/>
      <c r="J39" s="130"/>
      <c r="K39" s="2" t="s">
        <v>208</v>
      </c>
      <c r="L39" s="13"/>
      <c r="M39" s="112"/>
      <c r="N39" s="112"/>
      <c r="O39" s="112"/>
      <c r="P39" s="88"/>
      <c r="Q39" s="88"/>
      <c r="R39" s="88"/>
      <c r="S39" s="88"/>
      <c r="T39" s="112"/>
      <c r="U39" s="112"/>
      <c r="V39" s="112"/>
      <c r="W39" s="112"/>
      <c r="X39" s="112"/>
      <c r="Y39" s="115"/>
    </row>
    <row r="40" spans="1:25" ht="15.75" x14ac:dyDescent="0.25">
      <c r="A40" s="95"/>
      <c r="B40" s="113" t="s">
        <v>60</v>
      </c>
      <c r="C40" s="97"/>
      <c r="D40" s="98"/>
      <c r="E40" s="99"/>
      <c r="F40" s="100"/>
      <c r="G40" s="99"/>
      <c r="H40" s="98"/>
      <c r="I40" s="29"/>
      <c r="J40" s="131"/>
      <c r="K40" s="9" t="s">
        <v>209</v>
      </c>
      <c r="L40" s="11">
        <v>3305.75</v>
      </c>
      <c r="M40" s="112"/>
      <c r="N40" s="112"/>
      <c r="O40" s="112"/>
      <c r="P40" s="121"/>
      <c r="Q40" s="121"/>
      <c r="R40" s="121"/>
      <c r="S40" s="121"/>
      <c r="T40" s="88"/>
      <c r="U40" s="88"/>
      <c r="V40" s="88"/>
      <c r="W40" s="88"/>
      <c r="X40" s="88"/>
      <c r="Y40" s="89"/>
    </row>
    <row r="41" spans="1:25" ht="15.75" x14ac:dyDescent="0.25">
      <c r="A41" s="95"/>
      <c r="B41" s="113" t="s">
        <v>61</v>
      </c>
      <c r="C41" s="97"/>
      <c r="D41" s="98"/>
      <c r="E41" s="99"/>
      <c r="F41" s="100"/>
      <c r="G41" s="99"/>
      <c r="H41" s="98"/>
      <c r="I41" s="29"/>
      <c r="J41" s="131"/>
      <c r="K41" s="2" t="s">
        <v>210</v>
      </c>
      <c r="L41" s="12"/>
      <c r="M41" s="88"/>
      <c r="N41" s="112"/>
      <c r="O41" s="112"/>
      <c r="P41" s="112"/>
      <c r="Q41" s="112"/>
      <c r="R41" s="112"/>
      <c r="S41" s="112"/>
      <c r="T41" s="88"/>
      <c r="U41" s="88"/>
      <c r="V41" s="88"/>
      <c r="W41" s="88"/>
      <c r="X41" s="88"/>
      <c r="Y41" s="89"/>
    </row>
    <row r="42" spans="1:25" ht="15.75" x14ac:dyDescent="0.25">
      <c r="A42" s="95"/>
      <c r="B42" s="113" t="s">
        <v>139</v>
      </c>
      <c r="C42" s="97"/>
      <c r="D42" s="98"/>
      <c r="E42" s="99"/>
      <c r="F42" s="100"/>
      <c r="G42" s="99"/>
      <c r="H42" s="98"/>
      <c r="I42" s="29"/>
      <c r="J42" s="132"/>
      <c r="K42" s="3" t="s">
        <v>211</v>
      </c>
      <c r="L42" s="14">
        <v>2354.02</v>
      </c>
      <c r="M42" s="128"/>
      <c r="N42" s="129"/>
      <c r="O42" s="128"/>
      <c r="P42" s="125"/>
      <c r="Q42" s="125"/>
      <c r="R42" s="125"/>
      <c r="S42" s="125"/>
      <c r="T42" s="88"/>
      <c r="U42" s="88"/>
      <c r="V42" s="88"/>
      <c r="W42" s="88"/>
      <c r="X42" s="88"/>
      <c r="Y42" s="89"/>
    </row>
    <row r="43" spans="1:25" ht="15.75" x14ac:dyDescent="0.25">
      <c r="A43" s="102"/>
      <c r="B43" s="102"/>
      <c r="C43" s="103"/>
      <c r="D43" s="104"/>
      <c r="E43" s="105"/>
      <c r="F43" s="91"/>
      <c r="G43" s="105"/>
      <c r="H43" s="104"/>
      <c r="I43" s="29"/>
      <c r="J43" s="130"/>
      <c r="K43" s="2" t="s">
        <v>212</v>
      </c>
      <c r="L43" s="12"/>
      <c r="M43" s="112"/>
      <c r="N43" s="112"/>
      <c r="O43" s="112"/>
      <c r="P43" s="88"/>
      <c r="Q43" s="88"/>
      <c r="R43" s="88"/>
      <c r="S43" s="88"/>
      <c r="T43" s="112"/>
      <c r="U43" s="112"/>
      <c r="V43" s="112"/>
      <c r="W43" s="112"/>
      <c r="X43" s="112"/>
      <c r="Y43" s="115"/>
    </row>
    <row r="44" spans="1:25" ht="15.75" x14ac:dyDescent="0.25">
      <c r="A44" s="116" t="s">
        <v>62</v>
      </c>
      <c r="B44" s="133" t="s">
        <v>63</v>
      </c>
      <c r="C44" s="108">
        <f>D44*12*B10</f>
        <v>28003.392</v>
      </c>
      <c r="D44" s="117">
        <v>1.22</v>
      </c>
      <c r="E44" s="110">
        <f>F44*12*B10</f>
        <v>28003.392</v>
      </c>
      <c r="F44" s="118">
        <v>1.22</v>
      </c>
      <c r="G44" s="110">
        <f>C44-E44</f>
        <v>0</v>
      </c>
      <c r="H44" s="117">
        <f>D44-F44</f>
        <v>0</v>
      </c>
      <c r="I44" s="29"/>
      <c r="J44" s="126"/>
      <c r="K44" s="3" t="s">
        <v>213</v>
      </c>
      <c r="L44" s="10">
        <v>1000.4</v>
      </c>
      <c r="M44" s="112"/>
      <c r="N44" s="112"/>
      <c r="O44" s="112"/>
      <c r="P44" s="121"/>
      <c r="Q44" s="121"/>
      <c r="R44" s="121"/>
      <c r="S44" s="121"/>
      <c r="T44" s="88"/>
      <c r="U44" s="88"/>
      <c r="V44" s="88"/>
      <c r="W44" s="88"/>
      <c r="X44" s="88"/>
      <c r="Y44" s="89"/>
    </row>
    <row r="45" spans="1:25" ht="15.75" x14ac:dyDescent="0.25">
      <c r="A45" s="106" t="s">
        <v>64</v>
      </c>
      <c r="B45" s="96" t="s">
        <v>65</v>
      </c>
      <c r="C45" s="134"/>
      <c r="D45" s="135" t="s">
        <v>4</v>
      </c>
      <c r="E45" s="136"/>
      <c r="F45" s="137" t="s">
        <v>4</v>
      </c>
      <c r="G45" s="136"/>
      <c r="H45" s="135" t="s">
        <v>4</v>
      </c>
      <c r="I45" s="29"/>
      <c r="J45" s="138"/>
      <c r="K45" s="2" t="s">
        <v>214</v>
      </c>
      <c r="L45" s="12"/>
      <c r="M45" s="129"/>
      <c r="N45" s="128"/>
      <c r="O45" s="128"/>
      <c r="P45" s="112"/>
      <c r="Q45" s="112"/>
      <c r="R45" s="112"/>
      <c r="S45" s="112"/>
      <c r="T45" s="88"/>
      <c r="U45" s="88"/>
      <c r="V45" s="88"/>
      <c r="W45" s="88"/>
      <c r="X45" s="88"/>
      <c r="Y45" s="89"/>
    </row>
    <row r="46" spans="1:25" ht="15.75" x14ac:dyDescent="0.25">
      <c r="A46" s="106" t="s">
        <v>38</v>
      </c>
      <c r="B46" s="96" t="s">
        <v>66</v>
      </c>
      <c r="C46" s="134"/>
      <c r="D46" s="135"/>
      <c r="E46" s="136"/>
      <c r="F46" s="137"/>
      <c r="G46" s="136"/>
      <c r="H46" s="135"/>
      <c r="I46" s="29"/>
      <c r="J46" s="127"/>
      <c r="K46" s="3" t="s">
        <v>215</v>
      </c>
      <c r="L46" s="10">
        <v>1764.09</v>
      </c>
      <c r="M46" s="128"/>
      <c r="N46" s="129"/>
      <c r="O46" s="128"/>
      <c r="P46" s="125"/>
      <c r="Q46" s="125"/>
      <c r="R46" s="125"/>
      <c r="S46" s="125"/>
      <c r="T46" s="88"/>
      <c r="U46" s="88"/>
      <c r="V46" s="88"/>
      <c r="W46" s="88"/>
      <c r="X46" s="88"/>
      <c r="Y46" s="89"/>
    </row>
    <row r="47" spans="1:25" ht="15.75" x14ac:dyDescent="0.25">
      <c r="A47" s="106"/>
      <c r="B47" s="96"/>
      <c r="C47" s="134"/>
      <c r="D47" s="135"/>
      <c r="E47" s="136"/>
      <c r="F47" s="137"/>
      <c r="G47" s="136"/>
      <c r="H47" s="135"/>
      <c r="I47" s="29"/>
      <c r="J47" s="86"/>
      <c r="K47" s="3"/>
      <c r="L47" s="10"/>
      <c r="M47" s="112"/>
      <c r="N47" s="112"/>
      <c r="O47" s="112"/>
      <c r="P47" s="88"/>
      <c r="Q47" s="88"/>
      <c r="R47" s="88"/>
      <c r="S47" s="88"/>
      <c r="T47" s="112"/>
      <c r="U47" s="112"/>
      <c r="V47" s="112"/>
      <c r="W47" s="112"/>
      <c r="X47" s="112"/>
      <c r="Y47" s="115"/>
    </row>
    <row r="48" spans="1:25" ht="15.75" x14ac:dyDescent="0.25">
      <c r="A48" s="116" t="s">
        <v>67</v>
      </c>
      <c r="B48" s="133" t="s">
        <v>68</v>
      </c>
      <c r="C48" s="108">
        <f>D48*12*B10</f>
        <v>49120.703999999998</v>
      </c>
      <c r="D48" s="117">
        <v>2.14</v>
      </c>
      <c r="E48" s="110">
        <f>F48*12*B10</f>
        <v>49120.703999999998</v>
      </c>
      <c r="F48" s="139">
        <v>2.14</v>
      </c>
      <c r="G48" s="110">
        <f>C48-E48</f>
        <v>0</v>
      </c>
      <c r="H48" s="117">
        <f>D48-F48</f>
        <v>0</v>
      </c>
      <c r="I48" s="29"/>
      <c r="J48" s="138"/>
      <c r="K48" s="122" t="s">
        <v>111</v>
      </c>
      <c r="L48" s="123">
        <f>L34-L38-L40-L42-L44-L46</f>
        <v>120055.98000000001</v>
      </c>
      <c r="M48" s="129"/>
      <c r="N48" s="128"/>
      <c r="O48" s="128"/>
      <c r="P48" s="112"/>
      <c r="Q48" s="112"/>
      <c r="R48" s="112"/>
      <c r="S48" s="112"/>
      <c r="T48" s="88"/>
      <c r="U48" s="88"/>
      <c r="V48" s="88"/>
      <c r="W48" s="88"/>
      <c r="X48" s="88"/>
      <c r="Y48" s="89"/>
    </row>
    <row r="49" spans="1:25" ht="15.75" x14ac:dyDescent="0.25">
      <c r="A49" s="106" t="s">
        <v>69</v>
      </c>
      <c r="B49" s="96"/>
      <c r="C49" s="134"/>
      <c r="D49" s="135"/>
      <c r="E49" s="136"/>
      <c r="F49" s="137"/>
      <c r="G49" s="136"/>
      <c r="H49" s="135"/>
      <c r="I49" s="29"/>
      <c r="J49" s="86"/>
      <c r="K49" s="87"/>
      <c r="L49" s="112"/>
      <c r="M49" s="128"/>
      <c r="N49" s="128"/>
      <c r="O49" s="128"/>
      <c r="P49" s="112"/>
      <c r="Q49" s="112"/>
      <c r="R49" s="112"/>
      <c r="S49" s="112"/>
      <c r="T49" s="88"/>
      <c r="U49" s="88"/>
      <c r="V49" s="88"/>
      <c r="W49" s="88"/>
      <c r="X49" s="88"/>
      <c r="Y49" s="89"/>
    </row>
    <row r="50" spans="1:25" ht="15.75" x14ac:dyDescent="0.25">
      <c r="A50" s="140" t="s">
        <v>70</v>
      </c>
      <c r="B50" s="141"/>
      <c r="C50" s="142"/>
      <c r="D50" s="143"/>
      <c r="E50" s="144"/>
      <c r="F50" s="145"/>
      <c r="G50" s="144"/>
      <c r="H50" s="143"/>
      <c r="I50" s="111"/>
      <c r="J50" s="86">
        <v>10</v>
      </c>
      <c r="K50" s="87" t="s">
        <v>117</v>
      </c>
      <c r="L50" s="112">
        <v>16947.41</v>
      </c>
      <c r="M50" s="128"/>
      <c r="N50" s="128"/>
      <c r="O50" s="128"/>
      <c r="P50" s="112"/>
      <c r="Q50" s="112"/>
      <c r="R50" s="112"/>
      <c r="S50" s="112"/>
      <c r="T50" s="88"/>
      <c r="U50" s="88"/>
      <c r="V50" s="88"/>
      <c r="W50" s="88"/>
      <c r="X50" s="88"/>
      <c r="Y50" s="89"/>
    </row>
    <row r="51" spans="1:25" ht="15.75" x14ac:dyDescent="0.25">
      <c r="A51" s="116" t="s">
        <v>140</v>
      </c>
      <c r="B51" s="96" t="s">
        <v>71</v>
      </c>
      <c r="C51" s="108">
        <f>D51*12*B10</f>
        <v>81026.207999999999</v>
      </c>
      <c r="D51" s="109">
        <v>3.53</v>
      </c>
      <c r="E51" s="110">
        <f>F51*12*B10</f>
        <v>81026.207999999999</v>
      </c>
      <c r="F51" s="20">
        <v>3.53</v>
      </c>
      <c r="G51" s="110">
        <f>C51-E51</f>
        <v>0</v>
      </c>
      <c r="H51" s="117">
        <f>D51-F51</f>
        <v>0</v>
      </c>
      <c r="I51" s="29"/>
      <c r="J51" s="127"/>
      <c r="K51" s="146"/>
      <c r="L51" s="112"/>
      <c r="M51" s="128"/>
      <c r="N51" s="129"/>
      <c r="O51" s="128"/>
      <c r="P51" s="128"/>
      <c r="Q51" s="128"/>
      <c r="R51" s="128"/>
      <c r="S51" s="128"/>
      <c r="T51" s="129"/>
      <c r="U51" s="129"/>
      <c r="V51" s="129"/>
      <c r="W51" s="129"/>
      <c r="X51" s="129"/>
      <c r="Y51" s="147"/>
    </row>
    <row r="52" spans="1:25" ht="15.75" x14ac:dyDescent="0.25">
      <c r="A52" s="106" t="s">
        <v>141</v>
      </c>
      <c r="B52" s="96" t="s">
        <v>72</v>
      </c>
      <c r="C52" s="148"/>
      <c r="D52" s="109"/>
      <c r="E52" s="149"/>
      <c r="F52" s="20"/>
      <c r="G52" s="149"/>
      <c r="H52" s="109"/>
      <c r="I52" s="29"/>
      <c r="J52" s="86"/>
      <c r="K52" s="146"/>
      <c r="L52" s="112"/>
      <c r="M52" s="112"/>
      <c r="N52" s="88"/>
      <c r="O52" s="112"/>
      <c r="P52" s="112"/>
      <c r="Q52" s="112"/>
      <c r="R52" s="112"/>
      <c r="S52" s="112"/>
      <c r="T52" s="88"/>
      <c r="U52" s="88"/>
      <c r="V52" s="88"/>
      <c r="W52" s="88"/>
      <c r="X52" s="88"/>
      <c r="Y52" s="89"/>
    </row>
    <row r="53" spans="1:25" ht="15.75" x14ac:dyDescent="0.25">
      <c r="A53" s="106" t="s">
        <v>142</v>
      </c>
      <c r="B53" s="96" t="s">
        <v>73</v>
      </c>
      <c r="C53" s="150"/>
      <c r="D53" s="151"/>
      <c r="E53" s="152"/>
      <c r="F53" s="153"/>
      <c r="G53" s="152"/>
      <c r="H53" s="151"/>
      <c r="I53" s="29"/>
      <c r="J53" s="127"/>
      <c r="K53" s="154" t="s">
        <v>56</v>
      </c>
      <c r="L53" s="128"/>
      <c r="M53" s="128"/>
      <c r="N53" s="128"/>
      <c r="O53" s="128"/>
      <c r="P53" s="128"/>
      <c r="Q53" s="128"/>
      <c r="R53" s="128"/>
      <c r="S53" s="128"/>
      <c r="T53" s="129"/>
      <c r="U53" s="129"/>
      <c r="V53" s="129"/>
      <c r="W53" s="129"/>
      <c r="X53" s="129"/>
      <c r="Y53" s="147"/>
    </row>
    <row r="54" spans="1:25" ht="16.5" thickBot="1" x14ac:dyDescent="0.3">
      <c r="A54" s="95" t="s">
        <v>41</v>
      </c>
      <c r="B54" s="96" t="s">
        <v>74</v>
      </c>
      <c r="C54" s="150"/>
      <c r="D54" s="151"/>
      <c r="E54" s="152"/>
      <c r="F54" s="153"/>
      <c r="G54" s="152"/>
      <c r="H54" s="151"/>
      <c r="I54" s="29"/>
      <c r="J54" s="155"/>
      <c r="K54" s="156" t="s">
        <v>4</v>
      </c>
      <c r="L54" s="156"/>
      <c r="M54" s="156"/>
      <c r="N54" s="156"/>
      <c r="O54" s="156"/>
      <c r="P54" s="156"/>
      <c r="Q54" s="156"/>
      <c r="R54" s="156"/>
      <c r="S54" s="156"/>
      <c r="T54" s="157"/>
      <c r="U54" s="157"/>
      <c r="V54" s="157"/>
      <c r="W54" s="157"/>
      <c r="X54" s="157"/>
      <c r="Y54" s="158"/>
    </row>
    <row r="55" spans="1:25" ht="15.75" x14ac:dyDescent="0.25">
      <c r="A55" s="95" t="s">
        <v>42</v>
      </c>
      <c r="B55" s="96" t="s">
        <v>75</v>
      </c>
      <c r="C55" s="150"/>
      <c r="D55" s="151"/>
      <c r="E55" s="152"/>
      <c r="F55" s="153"/>
      <c r="G55" s="152"/>
      <c r="H55" s="151"/>
      <c r="I55" s="29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28"/>
      <c r="V55" s="28"/>
      <c r="W55" s="28"/>
      <c r="X55" s="28"/>
      <c r="Y55" s="27"/>
    </row>
    <row r="56" spans="1:25" ht="19.5" customHeight="1" x14ac:dyDescent="0.25">
      <c r="A56" s="95" t="s">
        <v>44</v>
      </c>
      <c r="B56" s="96" t="s">
        <v>76</v>
      </c>
      <c r="C56" s="150"/>
      <c r="D56" s="151"/>
      <c r="E56" s="152"/>
      <c r="F56" s="153"/>
      <c r="G56" s="152"/>
      <c r="H56" s="151"/>
      <c r="I56" s="29"/>
      <c r="K56" s="27" t="s">
        <v>4</v>
      </c>
      <c r="L56" s="27"/>
      <c r="M56" s="27"/>
      <c r="N56" s="27"/>
      <c r="O56" s="27"/>
      <c r="P56" s="27"/>
      <c r="Q56" s="27"/>
      <c r="R56" s="27"/>
      <c r="S56" s="27"/>
      <c r="T56" s="28"/>
      <c r="U56" s="28"/>
      <c r="V56" s="28"/>
      <c r="W56" s="28"/>
      <c r="X56" s="27"/>
      <c r="Y56" s="27"/>
    </row>
    <row r="57" spans="1:25" ht="15.75" x14ac:dyDescent="0.25">
      <c r="A57" s="95" t="s">
        <v>46</v>
      </c>
      <c r="B57" s="96" t="s">
        <v>77</v>
      </c>
      <c r="C57" s="150"/>
      <c r="D57" s="151"/>
      <c r="E57" s="152"/>
      <c r="F57" s="153"/>
      <c r="G57" s="152"/>
      <c r="H57" s="151"/>
      <c r="I57" s="111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15.75" x14ac:dyDescent="0.25">
      <c r="A58" s="95" t="s">
        <v>48</v>
      </c>
      <c r="B58" s="96" t="s">
        <v>78</v>
      </c>
      <c r="C58" s="150"/>
      <c r="D58" s="151"/>
      <c r="E58" s="152"/>
      <c r="F58" s="153"/>
      <c r="G58" s="152"/>
      <c r="H58" s="151"/>
      <c r="I58" s="111"/>
      <c r="K58" s="27" t="s">
        <v>216</v>
      </c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19.5" customHeight="1" x14ac:dyDescent="0.25">
      <c r="A59" s="95"/>
      <c r="B59" s="96" t="s">
        <v>79</v>
      </c>
      <c r="C59" s="150"/>
      <c r="D59" s="151"/>
      <c r="E59" s="152"/>
      <c r="F59" s="153"/>
      <c r="G59" s="152"/>
      <c r="H59" s="151"/>
      <c r="I59" s="111"/>
    </row>
    <row r="60" spans="1:25" x14ac:dyDescent="0.25">
      <c r="A60" s="95"/>
      <c r="B60" s="96" t="s">
        <v>80</v>
      </c>
      <c r="C60" s="150"/>
      <c r="D60" s="151"/>
      <c r="E60" s="152"/>
      <c r="F60" s="153"/>
      <c r="G60" s="152"/>
      <c r="H60" s="151"/>
      <c r="I60" s="111"/>
    </row>
    <row r="61" spans="1:25" x14ac:dyDescent="0.25">
      <c r="A61" s="95"/>
      <c r="B61" s="96" t="s">
        <v>4</v>
      </c>
      <c r="C61" s="97"/>
      <c r="D61" s="98"/>
      <c r="E61" s="99"/>
      <c r="F61" s="100"/>
      <c r="G61" s="99"/>
      <c r="H61" s="98"/>
      <c r="I61" s="111"/>
    </row>
    <row r="62" spans="1:25" x14ac:dyDescent="0.25">
      <c r="A62" s="116" t="s">
        <v>143</v>
      </c>
      <c r="B62" s="133" t="s">
        <v>81</v>
      </c>
      <c r="C62" s="108">
        <f>D62*12*B10</f>
        <v>89059.968000000008</v>
      </c>
      <c r="D62" s="117">
        <v>3.88</v>
      </c>
      <c r="E62" s="110">
        <f>F62*12*B12</f>
        <v>89059.968000000008</v>
      </c>
      <c r="F62" s="118">
        <v>3.88</v>
      </c>
      <c r="G62" s="110">
        <f>C62-E62</f>
        <v>0</v>
      </c>
      <c r="H62" s="117">
        <f>D62-F62</f>
        <v>0</v>
      </c>
      <c r="I62" s="111"/>
    </row>
    <row r="63" spans="1:25" x14ac:dyDescent="0.25">
      <c r="A63" s="106" t="s">
        <v>144</v>
      </c>
      <c r="B63" s="96" t="s">
        <v>83</v>
      </c>
      <c r="C63" s="134"/>
      <c r="D63" s="135"/>
      <c r="E63" s="136"/>
      <c r="F63" s="137"/>
      <c r="G63" s="136"/>
      <c r="H63" s="135"/>
      <c r="I63" s="111"/>
    </row>
    <row r="64" spans="1:25" x14ac:dyDescent="0.25">
      <c r="A64" s="106" t="s">
        <v>145</v>
      </c>
      <c r="B64" s="96" t="s">
        <v>84</v>
      </c>
      <c r="C64" s="134"/>
      <c r="D64" s="135"/>
      <c r="E64" s="136"/>
      <c r="F64" s="137"/>
      <c r="G64" s="136"/>
      <c r="H64" s="135"/>
      <c r="I64" s="111"/>
    </row>
    <row r="65" spans="1:9" x14ac:dyDescent="0.25">
      <c r="A65" s="95"/>
      <c r="B65" s="96"/>
      <c r="C65" s="97"/>
      <c r="D65" s="98"/>
      <c r="E65" s="99"/>
      <c r="F65" s="100"/>
      <c r="G65" s="99"/>
      <c r="H65" s="98"/>
      <c r="I65" s="111"/>
    </row>
    <row r="66" spans="1:9" x14ac:dyDescent="0.25">
      <c r="A66" s="159" t="s">
        <v>85</v>
      </c>
      <c r="B66" s="160" t="s">
        <v>162</v>
      </c>
      <c r="C66" s="161"/>
      <c r="D66" s="162"/>
      <c r="E66" s="163"/>
      <c r="F66" s="164"/>
      <c r="G66" s="163"/>
      <c r="H66" s="162"/>
      <c r="I66" s="111"/>
    </row>
    <row r="67" spans="1:9" x14ac:dyDescent="0.25">
      <c r="A67" s="6" t="s">
        <v>82</v>
      </c>
      <c r="B67" s="165" t="s">
        <v>165</v>
      </c>
      <c r="C67" s="97"/>
      <c r="D67" s="98"/>
      <c r="E67" s="99"/>
      <c r="F67" s="166"/>
      <c r="G67" s="99"/>
      <c r="H67" s="98"/>
      <c r="I67" s="29"/>
    </row>
    <row r="68" spans="1:9" x14ac:dyDescent="0.25">
      <c r="A68" s="167" t="s">
        <v>113</v>
      </c>
      <c r="B68" s="165" t="s">
        <v>166</v>
      </c>
      <c r="C68" s="97"/>
      <c r="D68" s="98"/>
      <c r="E68" s="99"/>
      <c r="F68" s="166"/>
      <c r="G68" s="99"/>
      <c r="H68" s="98"/>
      <c r="I68" s="29"/>
    </row>
    <row r="69" spans="1:9" x14ac:dyDescent="0.25">
      <c r="A69" s="95"/>
      <c r="B69" s="165" t="s">
        <v>167</v>
      </c>
      <c r="C69" s="97"/>
      <c r="D69" s="98"/>
      <c r="E69" s="99"/>
      <c r="F69" s="166"/>
      <c r="G69" s="99"/>
      <c r="H69" s="98"/>
      <c r="I69" s="29"/>
    </row>
    <row r="70" spans="1:9" x14ac:dyDescent="0.25">
      <c r="A70" s="95"/>
      <c r="B70" s="165" t="s">
        <v>168</v>
      </c>
      <c r="C70" s="97"/>
      <c r="D70" s="98"/>
      <c r="E70" s="99"/>
      <c r="F70" s="166"/>
      <c r="G70" s="99"/>
      <c r="H70" s="98"/>
      <c r="I70" s="29"/>
    </row>
    <row r="71" spans="1:9" x14ac:dyDescent="0.25">
      <c r="A71" s="95"/>
      <c r="B71" s="165" t="s">
        <v>169</v>
      </c>
      <c r="C71" s="97"/>
      <c r="D71" s="98"/>
      <c r="E71" s="99"/>
      <c r="F71" s="166"/>
      <c r="G71" s="99"/>
      <c r="H71" s="98"/>
      <c r="I71" s="29"/>
    </row>
    <row r="72" spans="1:9" x14ac:dyDescent="0.25">
      <c r="A72" s="95"/>
      <c r="B72" s="165" t="s">
        <v>170</v>
      </c>
      <c r="C72" s="97"/>
      <c r="D72" s="98"/>
      <c r="E72" s="99"/>
      <c r="F72" s="166"/>
      <c r="G72" s="99"/>
      <c r="H72" s="98"/>
      <c r="I72" s="111"/>
    </row>
    <row r="73" spans="1:9" x14ac:dyDescent="0.25">
      <c r="A73" s="95"/>
      <c r="B73" s="165" t="s">
        <v>163</v>
      </c>
      <c r="C73" s="97"/>
      <c r="D73" s="98"/>
      <c r="E73" s="99"/>
      <c r="F73" s="166"/>
      <c r="G73" s="99"/>
      <c r="H73" s="98"/>
      <c r="I73" s="29"/>
    </row>
    <row r="74" spans="1:9" x14ac:dyDescent="0.25">
      <c r="A74" s="95"/>
      <c r="B74" s="96"/>
      <c r="C74" s="97"/>
      <c r="D74" s="98"/>
      <c r="E74" s="99"/>
      <c r="F74" s="166"/>
      <c r="G74" s="99"/>
      <c r="H74" s="98"/>
      <c r="I74" s="29"/>
    </row>
    <row r="75" spans="1:9" x14ac:dyDescent="0.25">
      <c r="A75" s="95"/>
      <c r="B75" s="96"/>
      <c r="C75" s="97"/>
      <c r="D75" s="98"/>
      <c r="E75" s="99"/>
      <c r="F75" s="166"/>
      <c r="G75" s="99"/>
      <c r="H75" s="98"/>
      <c r="I75" s="29"/>
    </row>
    <row r="76" spans="1:9" x14ac:dyDescent="0.25">
      <c r="A76" s="95"/>
      <c r="B76" s="96"/>
      <c r="C76" s="97"/>
      <c r="D76" s="98"/>
      <c r="E76" s="99"/>
      <c r="F76" s="166"/>
      <c r="G76" s="99"/>
      <c r="H76" s="98"/>
      <c r="I76" s="29"/>
    </row>
    <row r="77" spans="1:9" x14ac:dyDescent="0.25">
      <c r="A77" s="95"/>
      <c r="B77" s="96"/>
      <c r="C77" s="97"/>
      <c r="D77" s="98"/>
      <c r="E77" s="99"/>
      <c r="F77" s="166"/>
      <c r="G77" s="99"/>
      <c r="H77" s="98"/>
      <c r="I77" s="29"/>
    </row>
    <row r="78" spans="1:9" x14ac:dyDescent="0.25">
      <c r="A78" s="95"/>
      <c r="B78" s="96"/>
      <c r="C78" s="97"/>
      <c r="D78" s="98"/>
      <c r="E78" s="99"/>
      <c r="F78" s="166"/>
      <c r="G78" s="99"/>
      <c r="H78" s="98"/>
      <c r="I78" s="29"/>
    </row>
    <row r="79" spans="1:9" x14ac:dyDescent="0.25">
      <c r="A79" s="102"/>
      <c r="B79" s="141"/>
      <c r="C79" s="103"/>
      <c r="D79" s="104"/>
      <c r="E79" s="105"/>
      <c r="F79" s="91"/>
      <c r="G79" s="105"/>
      <c r="H79" s="104"/>
      <c r="I79" s="29"/>
    </row>
    <row r="80" spans="1:9" x14ac:dyDescent="0.25">
      <c r="A80" s="168" t="s">
        <v>86</v>
      </c>
      <c r="B80" s="165" t="s">
        <v>164</v>
      </c>
      <c r="C80" s="161"/>
      <c r="D80" s="162"/>
      <c r="E80" s="163"/>
      <c r="F80" s="164"/>
      <c r="G80" s="163"/>
      <c r="H80" s="162"/>
      <c r="I80" s="29"/>
    </row>
    <row r="81" spans="1:12" x14ac:dyDescent="0.25">
      <c r="A81" s="95" t="s">
        <v>82</v>
      </c>
      <c r="B81" s="165" t="s">
        <v>171</v>
      </c>
      <c r="C81" s="97"/>
      <c r="D81" s="98"/>
      <c r="E81" s="99"/>
      <c r="F81" s="166"/>
      <c r="G81" s="99"/>
      <c r="H81" s="98"/>
      <c r="I81" s="29"/>
    </row>
    <row r="82" spans="1:12" x14ac:dyDescent="0.25">
      <c r="A82" s="95" t="s">
        <v>114</v>
      </c>
      <c r="B82" s="165" t="s">
        <v>172</v>
      </c>
      <c r="C82" s="97"/>
      <c r="D82" s="98"/>
      <c r="E82" s="99"/>
      <c r="F82" s="166"/>
      <c r="G82" s="99"/>
      <c r="H82" s="98"/>
      <c r="I82" s="29"/>
    </row>
    <row r="83" spans="1:12" x14ac:dyDescent="0.25">
      <c r="A83" s="95"/>
      <c r="B83" s="165" t="s">
        <v>173</v>
      </c>
      <c r="C83" s="97"/>
      <c r="D83" s="98"/>
      <c r="E83" s="99"/>
      <c r="F83" s="166"/>
      <c r="G83" s="99"/>
      <c r="H83" s="98"/>
      <c r="I83" s="29"/>
    </row>
    <row r="84" spans="1:12" x14ac:dyDescent="0.25">
      <c r="A84" s="95"/>
      <c r="B84" s="165" t="s">
        <v>174</v>
      </c>
      <c r="C84" s="97"/>
      <c r="D84" s="98"/>
      <c r="E84" s="99"/>
      <c r="F84" s="166"/>
      <c r="G84" s="99"/>
      <c r="H84" s="98"/>
      <c r="I84" s="36"/>
      <c r="J84" s="37"/>
      <c r="K84" s="37"/>
      <c r="L84" s="37"/>
    </row>
    <row r="85" spans="1:12" x14ac:dyDescent="0.25">
      <c r="A85" s="95"/>
      <c r="B85" s="165" t="s">
        <v>168</v>
      </c>
      <c r="C85" s="97"/>
      <c r="D85" s="98"/>
      <c r="E85" s="99"/>
      <c r="F85" s="166"/>
      <c r="G85" s="99"/>
      <c r="H85" s="98"/>
      <c r="I85" s="36"/>
      <c r="J85" s="37"/>
      <c r="K85" s="37"/>
      <c r="L85" s="37"/>
    </row>
    <row r="86" spans="1:12" x14ac:dyDescent="0.25">
      <c r="A86" s="95"/>
      <c r="B86" s="165" t="s">
        <v>175</v>
      </c>
      <c r="C86" s="97"/>
      <c r="D86" s="98"/>
      <c r="E86" s="99"/>
      <c r="F86" s="166"/>
      <c r="G86" s="99"/>
      <c r="H86" s="98"/>
      <c r="I86" s="36"/>
      <c r="J86" s="37"/>
      <c r="K86" s="37"/>
      <c r="L86" s="37"/>
    </row>
    <row r="87" spans="1:12" x14ac:dyDescent="0.25">
      <c r="A87" s="95"/>
      <c r="B87" s="165" t="s">
        <v>169</v>
      </c>
      <c r="C87" s="97"/>
      <c r="D87" s="98"/>
      <c r="E87" s="99"/>
      <c r="F87" s="166"/>
      <c r="G87" s="99"/>
      <c r="H87" s="98"/>
      <c r="I87" s="169"/>
      <c r="J87" s="37"/>
      <c r="K87" s="37"/>
      <c r="L87" s="37"/>
    </row>
    <row r="88" spans="1:12" x14ac:dyDescent="0.25">
      <c r="A88" s="102"/>
      <c r="B88" s="165" t="s">
        <v>176</v>
      </c>
      <c r="C88" s="103"/>
      <c r="D88" s="104"/>
      <c r="E88" s="105"/>
      <c r="F88" s="91"/>
      <c r="G88" s="105"/>
      <c r="H88" s="104"/>
      <c r="I88" s="36"/>
      <c r="J88" s="37"/>
      <c r="K88" s="37"/>
      <c r="L88" s="37"/>
    </row>
    <row r="89" spans="1:12" x14ac:dyDescent="0.25">
      <c r="A89" s="116" t="s">
        <v>146</v>
      </c>
      <c r="B89" s="7" t="s">
        <v>150</v>
      </c>
      <c r="C89" s="108">
        <f>D89*12*B12</f>
        <v>4590.72</v>
      </c>
      <c r="D89" s="117">
        <v>0.2</v>
      </c>
      <c r="E89" s="170">
        <v>1965.16</v>
      </c>
      <c r="F89" s="118">
        <f>E89/12/B12</f>
        <v>8.5614456991495905E-2</v>
      </c>
      <c r="G89" s="110">
        <f>C89-E89</f>
        <v>2625.5600000000004</v>
      </c>
      <c r="H89" s="117">
        <f>D89-F89</f>
        <v>0.11438554300850411</v>
      </c>
      <c r="I89" s="36" t="s">
        <v>112</v>
      </c>
      <c r="J89" s="37"/>
      <c r="K89" s="37"/>
      <c r="L89" s="37"/>
    </row>
    <row r="90" spans="1:12" x14ac:dyDescent="0.25">
      <c r="A90" s="106" t="s">
        <v>147</v>
      </c>
      <c r="B90" s="8" t="s">
        <v>151</v>
      </c>
      <c r="C90" s="103"/>
      <c r="D90" s="104"/>
      <c r="E90" s="105"/>
      <c r="F90" s="91"/>
      <c r="G90" s="105"/>
      <c r="H90" s="104"/>
      <c r="I90" s="36"/>
      <c r="J90" s="37"/>
      <c r="K90" s="37"/>
      <c r="L90" s="37"/>
    </row>
    <row r="91" spans="1:12" x14ac:dyDescent="0.25">
      <c r="A91" s="116" t="s">
        <v>148</v>
      </c>
      <c r="B91" s="133" t="s">
        <v>68</v>
      </c>
      <c r="C91" s="171">
        <f>D91*12*B12</f>
        <v>2295.36</v>
      </c>
      <c r="D91" s="109">
        <v>0.1</v>
      </c>
      <c r="E91" s="172">
        <v>11.16</v>
      </c>
      <c r="F91" s="20">
        <f>E91/12/B12</f>
        <v>4.8619824341279802E-4</v>
      </c>
      <c r="G91" s="172">
        <f>C91-E91</f>
        <v>2284.2000000000003</v>
      </c>
      <c r="H91" s="109">
        <f>D91-F91</f>
        <v>9.9513801756587209E-2</v>
      </c>
      <c r="I91" s="36" t="s">
        <v>112</v>
      </c>
      <c r="J91" s="37"/>
      <c r="K91" s="37"/>
      <c r="L91" s="37"/>
    </row>
    <row r="92" spans="1:12" x14ac:dyDescent="0.25">
      <c r="A92" s="106" t="s">
        <v>149</v>
      </c>
      <c r="B92" s="96"/>
      <c r="C92" s="97"/>
      <c r="D92" s="98"/>
      <c r="E92" s="99"/>
      <c r="F92" s="100"/>
      <c r="G92" s="105"/>
      <c r="H92" s="104"/>
      <c r="I92" s="36"/>
      <c r="J92" s="37"/>
      <c r="K92" s="37"/>
      <c r="L92" s="37"/>
    </row>
    <row r="93" spans="1:12" x14ac:dyDescent="0.25">
      <c r="A93" s="173" t="s">
        <v>87</v>
      </c>
      <c r="B93" s="133"/>
      <c r="C93" s="108">
        <f>C19+C29+C44+C48+C51+C62+C89+C91</f>
        <v>409951.29599999997</v>
      </c>
      <c r="D93" s="108">
        <f>D19+D29+D44+D48+D51+D62+D89+D91</f>
        <v>17.86</v>
      </c>
      <c r="E93" s="110">
        <f>E19+E29+E44+E48+E51+E62+E89+E91</f>
        <v>405041.53599999996</v>
      </c>
      <c r="F93" s="118">
        <f>F19+F29+F44+F48+F51+F62+F89+F91</f>
        <v>17.646100655234907</v>
      </c>
      <c r="G93" s="110">
        <f>C93-E93</f>
        <v>4909.7600000000093</v>
      </c>
      <c r="H93" s="117">
        <f>D93-F93</f>
        <v>0.21389934476509254</v>
      </c>
      <c r="I93" s="36"/>
      <c r="J93" s="37"/>
      <c r="K93" s="37"/>
      <c r="L93" s="37"/>
    </row>
    <row r="94" spans="1:12" x14ac:dyDescent="0.25">
      <c r="A94" s="174" t="s">
        <v>88</v>
      </c>
      <c r="B94" s="96"/>
      <c r="C94" s="137"/>
      <c r="D94" s="175"/>
      <c r="E94" s="136"/>
      <c r="F94" s="137"/>
      <c r="G94" s="136"/>
      <c r="H94" s="135"/>
      <c r="I94" s="36"/>
      <c r="J94" s="37"/>
      <c r="K94" s="37"/>
      <c r="L94" s="37"/>
    </row>
    <row r="95" spans="1:12" x14ac:dyDescent="0.25">
      <c r="A95" s="116" t="s">
        <v>152</v>
      </c>
      <c r="B95" s="133"/>
      <c r="C95" s="139">
        <f>D95*12*B12</f>
        <v>53252.351999999992</v>
      </c>
      <c r="D95" s="176">
        <v>2.3199999999999998</v>
      </c>
      <c r="E95" s="170">
        <v>53252.35</v>
      </c>
      <c r="F95" s="118">
        <f>E95/12/B12</f>
        <v>2.3199999128676985</v>
      </c>
      <c r="G95" s="110">
        <f>C95-E95</f>
        <v>1.999999993131496E-3</v>
      </c>
      <c r="H95" s="177">
        <f>D95-F95</f>
        <v>8.7132301374026611E-8</v>
      </c>
      <c r="I95" s="36"/>
      <c r="J95" s="37"/>
      <c r="K95" s="37"/>
      <c r="L95" s="37"/>
    </row>
    <row r="96" spans="1:12" x14ac:dyDescent="0.25">
      <c r="A96" s="140" t="s">
        <v>153</v>
      </c>
      <c r="B96" s="141"/>
      <c r="C96" s="145"/>
      <c r="D96" s="178"/>
      <c r="E96" s="144"/>
      <c r="F96" s="145"/>
      <c r="G96" s="144"/>
      <c r="H96" s="143"/>
      <c r="I96" s="36"/>
      <c r="J96" s="37"/>
      <c r="K96" s="37"/>
      <c r="L96" s="37"/>
    </row>
    <row r="97" spans="1:16" x14ac:dyDescent="0.25">
      <c r="A97" s="174" t="s">
        <v>119</v>
      </c>
      <c r="B97" s="96"/>
      <c r="C97" s="171">
        <f>C99+C101+C105+C107+C109+C112</f>
        <v>333056.73599999998</v>
      </c>
      <c r="D97" s="179">
        <f>D99+D101+D105+D107+D109+D112</f>
        <v>14.51</v>
      </c>
      <c r="E97" s="172">
        <f>E99+E101+E105+E107+E109+E112</f>
        <v>322603.40500000003</v>
      </c>
      <c r="F97" s="180">
        <f>F99+F101+F105+F107+F109+F112</f>
        <v>14.054588604837585</v>
      </c>
      <c r="G97" s="172">
        <f>C97-E97</f>
        <v>10453.330999999947</v>
      </c>
      <c r="H97" s="109">
        <f>D97-F97</f>
        <v>0.45541139516241458</v>
      </c>
      <c r="I97" s="36"/>
      <c r="J97" s="37"/>
      <c r="K97" s="37"/>
      <c r="L97" s="37"/>
    </row>
    <row r="98" spans="1:16" x14ac:dyDescent="0.25">
      <c r="A98" s="174"/>
      <c r="B98" s="96"/>
      <c r="C98" s="137"/>
      <c r="D98" s="179"/>
      <c r="E98" s="172"/>
      <c r="F98" s="180"/>
      <c r="G98" s="172"/>
      <c r="H98" s="109"/>
      <c r="I98" s="36"/>
      <c r="J98" s="37"/>
      <c r="K98" s="37"/>
      <c r="L98" s="37"/>
    </row>
    <row r="99" spans="1:16" x14ac:dyDescent="0.25">
      <c r="A99" s="159" t="s">
        <v>154</v>
      </c>
      <c r="B99" s="7" t="s">
        <v>113</v>
      </c>
      <c r="C99" s="118">
        <f>D99*12*B12</f>
        <v>52793.279999999992</v>
      </c>
      <c r="D99" s="181">
        <v>2.2999999999999998</v>
      </c>
      <c r="E99" s="110">
        <v>43717.66</v>
      </c>
      <c r="F99" s="118">
        <f>E99/12/B12</f>
        <v>1.9046101700822531</v>
      </c>
      <c r="G99" s="110">
        <f>C99-E99</f>
        <v>9075.6199999999881</v>
      </c>
      <c r="H99" s="117">
        <f>D99-F99</f>
        <v>0.39538982991774674</v>
      </c>
      <c r="I99" s="36" t="s">
        <v>112</v>
      </c>
      <c r="J99" s="37"/>
      <c r="K99" s="39"/>
      <c r="L99" s="37"/>
    </row>
    <row r="100" spans="1:16" x14ac:dyDescent="0.25">
      <c r="A100" s="182" t="s">
        <v>155</v>
      </c>
      <c r="B100" s="141"/>
      <c r="C100" s="145"/>
      <c r="D100" s="183"/>
      <c r="E100" s="184"/>
      <c r="F100" s="185"/>
      <c r="G100" s="184"/>
      <c r="H100" s="186"/>
      <c r="I100" s="36"/>
      <c r="J100" s="37"/>
      <c r="K100" s="37"/>
      <c r="L100" s="37"/>
    </row>
    <row r="101" spans="1:16" x14ac:dyDescent="0.25">
      <c r="A101" s="159" t="s">
        <v>156</v>
      </c>
      <c r="B101" s="7" t="s">
        <v>160</v>
      </c>
      <c r="C101" s="108">
        <f>D101*12*B10</f>
        <v>249276.09599999999</v>
      </c>
      <c r="D101" s="181">
        <v>10.86</v>
      </c>
      <c r="E101" s="110">
        <v>249276.1</v>
      </c>
      <c r="F101" s="118">
        <f>E101/12/B12</f>
        <v>10.860000174264604</v>
      </c>
      <c r="G101" s="110">
        <f>C101-E101</f>
        <v>-4.0000000153668225E-3</v>
      </c>
      <c r="H101" s="117">
        <f>D101-F101</f>
        <v>-1.7426460452441006E-7</v>
      </c>
      <c r="I101" s="169"/>
      <c r="J101" s="37"/>
      <c r="K101" s="39">
        <f>2.6*B12</f>
        <v>4973.28</v>
      </c>
      <c r="L101" s="37"/>
    </row>
    <row r="102" spans="1:16" x14ac:dyDescent="0.25">
      <c r="A102" s="6" t="s">
        <v>158</v>
      </c>
      <c r="B102" s="8" t="s">
        <v>161</v>
      </c>
      <c r="C102" s="137"/>
      <c r="D102" s="175"/>
      <c r="E102" s="136" t="s">
        <v>4</v>
      </c>
      <c r="F102" s="137"/>
      <c r="G102" s="136"/>
      <c r="H102" s="135"/>
      <c r="I102" s="169"/>
      <c r="J102" s="37"/>
      <c r="K102" s="37"/>
      <c r="L102" s="37"/>
    </row>
    <row r="103" spans="1:16" x14ac:dyDescent="0.25">
      <c r="A103" s="6" t="s">
        <v>159</v>
      </c>
      <c r="B103" s="96"/>
      <c r="C103" s="137"/>
      <c r="D103" s="175"/>
      <c r="E103" s="136"/>
      <c r="F103" s="137"/>
      <c r="G103" s="136"/>
      <c r="H103" s="135"/>
      <c r="I103" s="169"/>
      <c r="J103" s="37"/>
      <c r="K103" s="37"/>
      <c r="L103" s="37"/>
    </row>
    <row r="104" spans="1:16" x14ac:dyDescent="0.25">
      <c r="A104" s="6" t="s">
        <v>157</v>
      </c>
      <c r="B104" s="96"/>
      <c r="C104" s="137"/>
      <c r="D104" s="175"/>
      <c r="E104" s="136"/>
      <c r="F104" s="137"/>
      <c r="G104" s="136"/>
      <c r="H104" s="135"/>
      <c r="I104" s="36"/>
      <c r="J104" s="37"/>
      <c r="K104" s="37"/>
      <c r="L104" s="37"/>
    </row>
    <row r="105" spans="1:16" x14ac:dyDescent="0.25">
      <c r="A105" s="187" t="s">
        <v>177</v>
      </c>
      <c r="B105" s="7" t="s">
        <v>160</v>
      </c>
      <c r="C105" s="139">
        <f>D105*12*B12</f>
        <v>6427.0080000000007</v>
      </c>
      <c r="D105" s="176">
        <v>0.28000000000000003</v>
      </c>
      <c r="E105" s="170">
        <v>6067.4</v>
      </c>
      <c r="F105" s="118">
        <f>E105/12/B12</f>
        <v>0.26433326362749199</v>
      </c>
      <c r="G105" s="110">
        <f>C105-E105</f>
        <v>359.60800000000108</v>
      </c>
      <c r="H105" s="117">
        <f>D105-F105</f>
        <v>1.5666736372508039E-2</v>
      </c>
      <c r="I105" s="36" t="s">
        <v>115</v>
      </c>
      <c r="J105" s="37"/>
      <c r="K105" s="37">
        <f>0.045*B12</f>
        <v>86.075999999999993</v>
      </c>
      <c r="L105" s="37"/>
    </row>
    <row r="106" spans="1:16" x14ac:dyDescent="0.25">
      <c r="A106" s="188" t="s">
        <v>178</v>
      </c>
      <c r="B106" s="8" t="s">
        <v>161</v>
      </c>
      <c r="C106" s="145"/>
      <c r="D106" s="178"/>
      <c r="E106" s="144"/>
      <c r="F106" s="145"/>
      <c r="G106" s="144"/>
      <c r="H106" s="143"/>
      <c r="I106" s="36"/>
      <c r="J106" s="37"/>
      <c r="K106" s="37"/>
      <c r="L106" s="37"/>
    </row>
    <row r="107" spans="1:16" x14ac:dyDescent="0.25">
      <c r="A107" s="187" t="s">
        <v>179</v>
      </c>
      <c r="B107" s="7" t="s">
        <v>160</v>
      </c>
      <c r="C107" s="137">
        <f>D107*12*B12</f>
        <v>1836.2879999999998</v>
      </c>
      <c r="D107" s="175">
        <v>0.08</v>
      </c>
      <c r="E107" s="172">
        <v>1836.29</v>
      </c>
      <c r="F107" s="20">
        <f>E107/12/B12</f>
        <v>8.0000087132301695E-2</v>
      </c>
      <c r="G107" s="172">
        <f>C107-E107</f>
        <v>-2.00000000018008E-3</v>
      </c>
      <c r="H107" s="109">
        <f>D107-F107</f>
        <v>-8.713230169321573E-8</v>
      </c>
      <c r="I107" s="36"/>
      <c r="J107" s="37"/>
      <c r="K107" s="37">
        <f>0.217*B12</f>
        <v>415.07759999999996</v>
      </c>
      <c r="L107" s="37"/>
    </row>
    <row r="108" spans="1:16" x14ac:dyDescent="0.25">
      <c r="A108" s="6" t="s">
        <v>180</v>
      </c>
      <c r="B108" s="8" t="s">
        <v>161</v>
      </c>
      <c r="C108" s="137"/>
      <c r="D108" s="175"/>
      <c r="E108" s="136"/>
      <c r="F108" s="137"/>
      <c r="G108" s="136"/>
      <c r="H108" s="135"/>
      <c r="I108" s="36"/>
      <c r="J108" s="37"/>
      <c r="K108" s="37"/>
      <c r="L108" s="37"/>
    </row>
    <row r="109" spans="1:16" x14ac:dyDescent="0.25">
      <c r="A109" s="159" t="s">
        <v>181</v>
      </c>
      <c r="B109" s="7" t="s">
        <v>160</v>
      </c>
      <c r="C109" s="108">
        <f>D109*12*B10</f>
        <v>7345.1519999999991</v>
      </c>
      <c r="D109" s="176">
        <v>0.32</v>
      </c>
      <c r="E109" s="110">
        <v>7112.33</v>
      </c>
      <c r="F109" s="118">
        <f>E109/12/B12</f>
        <v>0.30985684162832844</v>
      </c>
      <c r="G109" s="110">
        <f>C109-E109</f>
        <v>232.82199999999921</v>
      </c>
      <c r="H109" s="117">
        <f>D109-F109</f>
        <v>1.0143158371671568E-2</v>
      </c>
      <c r="I109" s="36" t="s">
        <v>112</v>
      </c>
      <c r="J109" s="37"/>
      <c r="K109" s="39"/>
      <c r="L109" s="37"/>
      <c r="P109" s="31"/>
    </row>
    <row r="110" spans="1:16" x14ac:dyDescent="0.25">
      <c r="A110" s="6" t="s">
        <v>89</v>
      </c>
      <c r="B110" s="8" t="s">
        <v>161</v>
      </c>
      <c r="C110" s="137"/>
      <c r="D110" s="175"/>
      <c r="E110" s="149"/>
      <c r="F110" s="137"/>
      <c r="G110" s="136"/>
      <c r="H110" s="135"/>
      <c r="I110" s="169"/>
      <c r="J110" s="37"/>
      <c r="K110" s="37"/>
      <c r="L110" s="37"/>
    </row>
    <row r="111" spans="1:16" x14ac:dyDescent="0.25">
      <c r="A111" s="6"/>
      <c r="B111" s="96" t="s">
        <v>92</v>
      </c>
      <c r="C111" s="137"/>
      <c r="D111" s="175"/>
      <c r="E111" s="149"/>
      <c r="F111" s="137"/>
      <c r="G111" s="136"/>
      <c r="H111" s="135"/>
      <c r="I111" s="169"/>
      <c r="J111" s="37"/>
      <c r="K111" s="37"/>
      <c r="L111" s="37"/>
    </row>
    <row r="112" spans="1:16" x14ac:dyDescent="0.25">
      <c r="A112" s="187" t="s">
        <v>182</v>
      </c>
      <c r="B112" s="7" t="s">
        <v>160</v>
      </c>
      <c r="C112" s="108">
        <f>D112*12*B10</f>
        <v>15378.912000000002</v>
      </c>
      <c r="D112" s="181">
        <v>0.67</v>
      </c>
      <c r="E112" s="110">
        <v>14593.625</v>
      </c>
      <c r="F112" s="118">
        <f>E112/12/B12</f>
        <v>0.63578806810260702</v>
      </c>
      <c r="G112" s="110">
        <f>C112-E112</f>
        <v>785.28700000000208</v>
      </c>
      <c r="H112" s="117">
        <f>D112-F112</f>
        <v>3.4211931897393022E-2</v>
      </c>
      <c r="I112" s="36" t="s">
        <v>112</v>
      </c>
      <c r="J112" s="37"/>
      <c r="K112" s="39"/>
      <c r="L112" s="37"/>
    </row>
    <row r="113" spans="1:31" x14ac:dyDescent="0.25">
      <c r="A113" s="6" t="s">
        <v>183</v>
      </c>
      <c r="B113" s="8" t="s">
        <v>161</v>
      </c>
      <c r="C113" s="189"/>
      <c r="D113" s="190"/>
      <c r="E113" s="149"/>
      <c r="F113" s="20"/>
      <c r="G113" s="172"/>
      <c r="H113" s="109"/>
      <c r="I113" s="36"/>
      <c r="J113" s="37"/>
      <c r="K113" s="37"/>
      <c r="L113" s="37"/>
    </row>
    <row r="114" spans="1:31" ht="15.75" thickBot="1" x14ac:dyDescent="0.3">
      <c r="A114" s="6"/>
      <c r="B114" s="96" t="s">
        <v>92</v>
      </c>
      <c r="C114" s="4"/>
      <c r="D114" s="21"/>
      <c r="E114" s="22"/>
      <c r="F114" s="4"/>
      <c r="G114" s="22"/>
      <c r="H114" s="191"/>
      <c r="I114" s="36"/>
      <c r="J114" s="37"/>
      <c r="K114" s="37"/>
      <c r="L114" s="37"/>
    </row>
    <row r="115" spans="1:31" x14ac:dyDescent="0.25">
      <c r="A115" s="192" t="s">
        <v>90</v>
      </c>
      <c r="B115" s="90"/>
      <c r="C115" s="193">
        <f>C93+C95+C97</f>
        <v>796260.38399999996</v>
      </c>
      <c r="D115" s="23">
        <f>D93+D95+D97</f>
        <v>34.69</v>
      </c>
      <c r="E115" s="24">
        <f>E93+E95+E97</f>
        <v>780897.29099999997</v>
      </c>
      <c r="F115" s="25">
        <f>F93+F95+F97</f>
        <v>34.020689172940187</v>
      </c>
      <c r="G115" s="194">
        <f>C115-E115</f>
        <v>15363.092999999993</v>
      </c>
      <c r="H115" s="195">
        <f>D115-F115</f>
        <v>0.66931082705981026</v>
      </c>
      <c r="I115" s="36"/>
      <c r="J115" s="37"/>
      <c r="K115" s="39"/>
      <c r="L115" s="37"/>
    </row>
    <row r="116" spans="1:31" ht="16.5" customHeight="1" thickBot="1" x14ac:dyDescent="0.3">
      <c r="A116" s="196" t="s">
        <v>91</v>
      </c>
      <c r="B116" s="197"/>
      <c r="C116" s="198"/>
      <c r="D116" s="16"/>
      <c r="E116" s="17"/>
      <c r="F116" s="18"/>
      <c r="G116" s="17"/>
      <c r="H116" s="199"/>
      <c r="I116" s="36"/>
      <c r="J116" s="37"/>
      <c r="K116" s="37"/>
      <c r="L116" s="37"/>
    </row>
    <row r="117" spans="1:31" s="15" customFormat="1" ht="16.5" customHeight="1" x14ac:dyDescent="0.25">
      <c r="A117" s="1"/>
      <c r="B117" s="1"/>
      <c r="C117" s="4"/>
      <c r="D117" s="5"/>
      <c r="E117" s="19"/>
      <c r="G117" s="5"/>
      <c r="H117" s="5"/>
      <c r="I117" s="26"/>
      <c r="J117" s="42"/>
      <c r="K117" s="42"/>
      <c r="L117" s="42"/>
      <c r="Z117" s="42"/>
      <c r="AA117" s="42"/>
      <c r="AB117" s="42"/>
      <c r="AC117" s="42"/>
      <c r="AD117" s="42"/>
      <c r="AE117" s="42"/>
    </row>
    <row r="118" spans="1:31" s="15" customFormat="1" x14ac:dyDescent="0.25">
      <c r="A118" s="1"/>
      <c r="B118" s="1"/>
      <c r="C118" s="4"/>
      <c r="D118" s="5"/>
      <c r="E118" s="19"/>
      <c r="G118" s="19"/>
      <c r="H118" s="19"/>
      <c r="I118" s="26"/>
      <c r="J118" s="42"/>
      <c r="K118" s="42"/>
      <c r="L118" s="42"/>
      <c r="Z118" s="42"/>
      <c r="AA118" s="42"/>
      <c r="AB118" s="42"/>
      <c r="AC118" s="42"/>
      <c r="AD118" s="42"/>
      <c r="AE118" s="42"/>
    </row>
    <row r="119" spans="1:31" s="15" customFormat="1" x14ac:dyDescent="0.25">
      <c r="A119" s="5"/>
      <c r="B119" s="1"/>
      <c r="C119" s="4"/>
      <c r="D119" s="5"/>
      <c r="E119" s="20"/>
      <c r="F119" s="5"/>
      <c r="G119" s="5"/>
      <c r="H119" s="5"/>
      <c r="I119" s="26"/>
      <c r="J119" s="42"/>
      <c r="K119" s="42"/>
      <c r="L119" s="42"/>
      <c r="Z119" s="42"/>
      <c r="AA119" s="42"/>
      <c r="AB119" s="42"/>
      <c r="AC119" s="42"/>
      <c r="AD119" s="42"/>
      <c r="AE119" s="42"/>
    </row>
    <row r="120" spans="1:31" s="15" customFormat="1" x14ac:dyDescent="0.25">
      <c r="A120" s="5"/>
      <c r="B120" s="1"/>
      <c r="C120" s="4"/>
      <c r="D120" s="5"/>
      <c r="E120" s="4"/>
      <c r="F120" s="5"/>
      <c r="G120" s="5"/>
      <c r="H120" s="5"/>
      <c r="I120" s="26"/>
      <c r="J120" s="42"/>
      <c r="K120" s="42"/>
      <c r="L120" s="42"/>
      <c r="Z120" s="42"/>
      <c r="AA120" s="42"/>
      <c r="AB120" s="42"/>
      <c r="AC120" s="42"/>
      <c r="AD120" s="42"/>
      <c r="AE120" s="42"/>
    </row>
    <row r="121" spans="1:31" x14ac:dyDescent="0.25">
      <c r="A121" s="200"/>
      <c r="B121" s="200"/>
      <c r="C121" s="200"/>
      <c r="D121" s="166"/>
      <c r="E121" s="200"/>
      <c r="F121" s="200"/>
      <c r="G121" s="200"/>
      <c r="H121" s="200"/>
      <c r="I121" s="36"/>
      <c r="J121" s="37"/>
      <c r="K121" s="37"/>
      <c r="L121" s="37"/>
    </row>
    <row r="122" spans="1:31" ht="15.75" x14ac:dyDescent="0.25">
      <c r="A122" s="27" t="s">
        <v>216</v>
      </c>
      <c r="B122" s="27"/>
      <c r="C122" s="27"/>
      <c r="D122" s="166"/>
      <c r="E122" s="27"/>
      <c r="F122" s="27"/>
      <c r="G122" s="27"/>
      <c r="H122" s="27"/>
      <c r="I122" s="29"/>
    </row>
    <row r="123" spans="1:31" ht="15.75" x14ac:dyDescent="0.25">
      <c r="A123" s="27" t="s">
        <v>4</v>
      </c>
      <c r="B123" s="27"/>
      <c r="C123" s="27"/>
      <c r="D123" s="166"/>
      <c r="E123" s="27"/>
      <c r="F123" s="27"/>
      <c r="G123" s="28"/>
      <c r="H123" s="27"/>
      <c r="I123" s="29"/>
    </row>
    <row r="124" spans="1:31" ht="15.75" x14ac:dyDescent="0.25">
      <c r="A124" s="27"/>
      <c r="B124" s="33"/>
      <c r="C124" s="33"/>
      <c r="D124" s="34"/>
      <c r="E124" s="35"/>
      <c r="F124" s="33"/>
      <c r="G124" s="33"/>
      <c r="H124" s="33"/>
      <c r="I124" s="36"/>
      <c r="J124" s="37"/>
    </row>
    <row r="125" spans="1:31" ht="15.75" x14ac:dyDescent="0.25">
      <c r="A125" s="27" t="s">
        <v>4</v>
      </c>
      <c r="B125" s="33"/>
      <c r="C125" s="35">
        <f>C115-G128</f>
        <v>795900.78200000001</v>
      </c>
      <c r="D125" s="34"/>
      <c r="E125" s="33"/>
      <c r="F125" s="33"/>
      <c r="G125" s="33"/>
      <c r="H125" s="33"/>
      <c r="I125" s="38"/>
      <c r="J125" s="37"/>
    </row>
    <row r="126" spans="1:31" x14ac:dyDescent="0.25">
      <c r="B126" s="37"/>
      <c r="C126" s="37"/>
      <c r="D126" s="37"/>
      <c r="E126" s="37"/>
      <c r="F126" s="37"/>
      <c r="G126" s="39"/>
      <c r="H126" s="37"/>
      <c r="I126" s="40"/>
      <c r="J126" s="37"/>
    </row>
    <row r="127" spans="1:31" x14ac:dyDescent="0.25">
      <c r="B127" s="37"/>
      <c r="C127" s="37"/>
      <c r="D127" s="37"/>
      <c r="E127" s="37"/>
      <c r="F127" s="37" t="s">
        <v>112</v>
      </c>
      <c r="G127" s="39">
        <f>G89+G91+G109+G112+G99</f>
        <v>15003.48899999999</v>
      </c>
      <c r="H127" s="37"/>
      <c r="I127" s="41"/>
      <c r="J127" s="37"/>
      <c r="K127" s="31"/>
    </row>
    <row r="128" spans="1:31" x14ac:dyDescent="0.25">
      <c r="B128" s="37"/>
      <c r="C128" s="37"/>
      <c r="D128" s="37"/>
      <c r="E128" s="37"/>
      <c r="F128" s="37" t="s">
        <v>116</v>
      </c>
      <c r="G128" s="39">
        <f>G101+G107+G105</f>
        <v>359.60199999998554</v>
      </c>
      <c r="H128" s="37"/>
      <c r="I128" s="41"/>
      <c r="J128" s="37"/>
      <c r="K128" s="31"/>
    </row>
    <row r="129" spans="1:11" x14ac:dyDescent="0.25">
      <c r="B129" s="37"/>
      <c r="C129" s="37"/>
      <c r="D129" s="37"/>
      <c r="E129" s="37"/>
      <c r="F129" s="37" t="s">
        <v>184</v>
      </c>
      <c r="G129" s="39"/>
      <c r="H129" s="37"/>
      <c r="I129" s="41"/>
      <c r="J129" s="37"/>
    </row>
    <row r="130" spans="1:11" x14ac:dyDescent="0.25">
      <c r="B130" s="37"/>
      <c r="C130" s="39"/>
      <c r="D130" s="37"/>
      <c r="E130" s="37"/>
      <c r="F130" s="37"/>
      <c r="G130" s="39">
        <f>G127+G128+G129</f>
        <v>15363.090999999977</v>
      </c>
      <c r="H130" s="37"/>
      <c r="I130" s="41"/>
      <c r="J130" s="37"/>
      <c r="K130" s="31"/>
    </row>
    <row r="131" spans="1:11" x14ac:dyDescent="0.25">
      <c r="B131" s="37"/>
      <c r="C131" s="39"/>
      <c r="D131" s="37"/>
      <c r="E131" s="39"/>
      <c r="F131" s="37" t="s">
        <v>190</v>
      </c>
      <c r="G131" s="39">
        <f>G127+G129</f>
        <v>15003.48899999999</v>
      </c>
      <c r="H131" s="37"/>
      <c r="I131" s="41"/>
      <c r="J131" s="37"/>
      <c r="K131" s="31"/>
    </row>
    <row r="132" spans="1:11" x14ac:dyDescent="0.25">
      <c r="B132" s="37"/>
      <c r="C132" s="37"/>
      <c r="D132" s="37"/>
      <c r="E132" s="37"/>
      <c r="F132" s="39" t="s">
        <v>191</v>
      </c>
      <c r="G132" s="39">
        <f>G131-E118</f>
        <v>15003.48899999999</v>
      </c>
      <c r="H132" s="37"/>
      <c r="I132" s="41"/>
      <c r="J132" s="37"/>
    </row>
    <row r="133" spans="1:11" x14ac:dyDescent="0.25">
      <c r="A133" s="15"/>
      <c r="B133" s="42"/>
      <c r="C133" s="42"/>
      <c r="D133" s="42"/>
      <c r="E133" s="42"/>
      <c r="F133" s="42"/>
      <c r="G133" s="42"/>
      <c r="H133" s="42"/>
      <c r="I133" s="43"/>
      <c r="J133" s="42"/>
      <c r="K133" s="15"/>
    </row>
    <row r="134" spans="1:11" x14ac:dyDescent="0.25">
      <c r="A134" s="15"/>
      <c r="B134" s="42"/>
      <c r="C134" s="42"/>
      <c r="D134" s="42"/>
      <c r="E134" s="42"/>
      <c r="F134" s="42" t="s">
        <v>196</v>
      </c>
      <c r="G134" s="44"/>
      <c r="H134" s="42"/>
      <c r="I134" s="43"/>
      <c r="J134" s="42"/>
      <c r="K134" s="15"/>
    </row>
    <row r="135" spans="1:11" x14ac:dyDescent="0.25">
      <c r="B135" s="37"/>
      <c r="C135" s="37"/>
      <c r="D135" s="37"/>
      <c r="E135" s="37"/>
      <c r="F135" s="37"/>
      <c r="G135" s="37"/>
      <c r="H135" s="37"/>
      <c r="I135" s="40"/>
      <c r="J135" s="37"/>
    </row>
    <row r="136" spans="1:11" x14ac:dyDescent="0.25">
      <c r="B136" s="37"/>
      <c r="C136" s="37"/>
      <c r="D136" s="37"/>
      <c r="E136" s="37"/>
      <c r="F136" s="37"/>
      <c r="G136" s="37"/>
      <c r="H136" s="37"/>
      <c r="I136" s="40"/>
      <c r="J136" s="37"/>
    </row>
    <row r="137" spans="1:11" x14ac:dyDescent="0.25">
      <c r="B137" s="37"/>
      <c r="C137" s="37"/>
      <c r="D137" s="37"/>
      <c r="E137" s="37"/>
      <c r="F137" s="37"/>
      <c r="G137" s="37"/>
      <c r="H137" s="37"/>
      <c r="I137" s="40"/>
      <c r="J137" s="37"/>
    </row>
    <row r="138" spans="1:11" x14ac:dyDescent="0.25">
      <c r="B138" s="37"/>
      <c r="C138" s="37"/>
      <c r="D138" s="37"/>
      <c r="E138" s="37"/>
      <c r="F138" s="37"/>
      <c r="G138" s="37"/>
      <c r="H138" s="37"/>
      <c r="I138" s="40"/>
      <c r="J138" s="37"/>
    </row>
    <row r="139" spans="1:11" x14ac:dyDescent="0.25">
      <c r="B139" s="37"/>
      <c r="C139" s="37"/>
      <c r="D139" s="37"/>
      <c r="E139" s="37"/>
      <c r="F139" s="37"/>
      <c r="G139" s="37"/>
      <c r="H139" s="37"/>
      <c r="I139" s="40"/>
      <c r="J139" s="37"/>
    </row>
  </sheetData>
  <pageMargins left="0" right="0" top="0" bottom="0" header="0.31496062992125984" footer="0.31496062992125984"/>
  <pageSetup paperSize="9" scale="3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2025-03-24T02:53:45Z</dcterms:modified>
</cp:coreProperties>
</file>