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29040" windowHeight="15840" activeTab="1"/>
  </bookViews>
  <sheets>
    <sheet name="янв-окт 2024" sheetId="16" r:id="rId1"/>
    <sheet name="нояб-дек 2024" sheetId="1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7" l="1"/>
  <c r="L30" i="17"/>
  <c r="L46" i="17"/>
  <c r="E125" i="17" l="1"/>
  <c r="C125" i="17"/>
  <c r="E126" i="17"/>
  <c r="L32" i="17" l="1"/>
  <c r="R15" i="17"/>
  <c r="L15" i="17"/>
  <c r="AI12" i="17"/>
  <c r="AI10" i="17"/>
  <c r="L16" i="17"/>
  <c r="Q16" i="17"/>
  <c r="P16" i="17"/>
  <c r="O16" i="17"/>
  <c r="N16" i="17"/>
  <c r="E95" i="17"/>
  <c r="F91" i="17"/>
  <c r="F115" i="17"/>
  <c r="F112" i="17"/>
  <c r="F110" i="17"/>
  <c r="F108" i="17"/>
  <c r="F104" i="17"/>
  <c r="F100" i="17"/>
  <c r="F89" i="17"/>
  <c r="F98" i="17" l="1"/>
  <c r="E62" i="17"/>
  <c r="E51" i="17"/>
  <c r="E48" i="17"/>
  <c r="G48" i="17" s="1"/>
  <c r="E44" i="17"/>
  <c r="E29" i="17"/>
  <c r="E19" i="17"/>
  <c r="C115" i="17"/>
  <c r="G115" i="17" s="1"/>
  <c r="C112" i="17"/>
  <c r="G112" i="17" s="1"/>
  <c r="C110" i="17"/>
  <c r="G110" i="17" s="1"/>
  <c r="C108" i="17"/>
  <c r="C104" i="17"/>
  <c r="G104" i="17" s="1"/>
  <c r="C100" i="17"/>
  <c r="G100" i="17" s="1"/>
  <c r="C95" i="17"/>
  <c r="C91" i="17"/>
  <c r="G91" i="17" s="1"/>
  <c r="C89" i="17"/>
  <c r="C62" i="17"/>
  <c r="C51" i="17"/>
  <c r="G51" i="17" s="1"/>
  <c r="C48" i="17"/>
  <c r="C44" i="17"/>
  <c r="C29" i="17"/>
  <c r="C19" i="17"/>
  <c r="F115" i="16"/>
  <c r="H115" i="16" s="1"/>
  <c r="F112" i="16"/>
  <c r="F110" i="16"/>
  <c r="H110" i="16" s="1"/>
  <c r="F108" i="16"/>
  <c r="H108" i="16" s="1"/>
  <c r="F100" i="16"/>
  <c r="H100" i="16" s="1"/>
  <c r="F91" i="16"/>
  <c r="F89" i="16"/>
  <c r="H89" i="16" s="1"/>
  <c r="E104" i="16"/>
  <c r="E95" i="16"/>
  <c r="E62" i="16"/>
  <c r="E51" i="16"/>
  <c r="E48" i="16"/>
  <c r="E44" i="16"/>
  <c r="G44" i="16" s="1"/>
  <c r="E29" i="16"/>
  <c r="E19" i="16"/>
  <c r="C115" i="16"/>
  <c r="C112" i="16"/>
  <c r="C110" i="16"/>
  <c r="C108" i="16"/>
  <c r="C104" i="16"/>
  <c r="C100" i="16"/>
  <c r="C95" i="16"/>
  <c r="C91" i="16"/>
  <c r="C89" i="16"/>
  <c r="C62" i="16"/>
  <c r="C51" i="16"/>
  <c r="C48" i="16"/>
  <c r="C44" i="16"/>
  <c r="C29" i="16"/>
  <c r="C19" i="16"/>
  <c r="H115" i="17"/>
  <c r="H112" i="17"/>
  <c r="H110" i="17"/>
  <c r="H108" i="17"/>
  <c r="G108" i="17"/>
  <c r="H104" i="17"/>
  <c r="H100" i="17"/>
  <c r="E98" i="17"/>
  <c r="D98" i="17"/>
  <c r="H95" i="17"/>
  <c r="F93" i="17"/>
  <c r="F118" i="17" s="1"/>
  <c r="D93" i="17"/>
  <c r="H91" i="17"/>
  <c r="H89" i="17"/>
  <c r="G89" i="17"/>
  <c r="G127" i="17" s="1"/>
  <c r="H62" i="17"/>
  <c r="H51" i="17"/>
  <c r="H48" i="17"/>
  <c r="H44" i="17"/>
  <c r="H29" i="17"/>
  <c r="M27" i="17"/>
  <c r="M30" i="17" s="1"/>
  <c r="M23" i="17"/>
  <c r="L23" i="17"/>
  <c r="H19" i="17"/>
  <c r="G19" i="17"/>
  <c r="X18" i="17"/>
  <c r="W18" i="17"/>
  <c r="V18" i="17"/>
  <c r="U18" i="17"/>
  <c r="T18" i="17"/>
  <c r="R18" i="17"/>
  <c r="Q18" i="17"/>
  <c r="P18" i="17"/>
  <c r="O18" i="17"/>
  <c r="N18" i="17"/>
  <c r="M18" i="17"/>
  <c r="L18" i="17"/>
  <c r="S16" i="17"/>
  <c r="S15" i="17"/>
  <c r="H112" i="16"/>
  <c r="H104" i="16"/>
  <c r="D98" i="16"/>
  <c r="H95" i="16"/>
  <c r="D93" i="16"/>
  <c r="H91" i="16"/>
  <c r="H62" i="16"/>
  <c r="H51" i="16"/>
  <c r="H48" i="16"/>
  <c r="H44" i="16"/>
  <c r="H29" i="16"/>
  <c r="H19" i="16"/>
  <c r="C98" i="16" l="1"/>
  <c r="J112" i="17"/>
  <c r="C93" i="16"/>
  <c r="G126" i="17"/>
  <c r="J91" i="17"/>
  <c r="G125" i="17"/>
  <c r="S18" i="17"/>
  <c r="E93" i="17"/>
  <c r="E118" i="17" s="1"/>
  <c r="G62" i="17"/>
  <c r="G44" i="17"/>
  <c r="H93" i="17"/>
  <c r="G95" i="17"/>
  <c r="C93" i="17"/>
  <c r="G29" i="17"/>
  <c r="D118" i="17"/>
  <c r="H118" i="17" s="1"/>
  <c r="F93" i="16"/>
  <c r="D118" i="16"/>
  <c r="G48" i="16"/>
  <c r="F98" i="16"/>
  <c r="H93" i="16"/>
  <c r="G100" i="16"/>
  <c r="J100" i="17" s="1"/>
  <c r="G112" i="16"/>
  <c r="G104" i="16"/>
  <c r="J104" i="17" s="1"/>
  <c r="G115" i="16"/>
  <c r="J115" i="17" s="1"/>
  <c r="G108" i="16"/>
  <c r="G128" i="16" s="1"/>
  <c r="H98" i="17"/>
  <c r="C98" i="17"/>
  <c r="G98" i="17" s="1"/>
  <c r="E98" i="16"/>
  <c r="G95" i="16"/>
  <c r="G91" i="16"/>
  <c r="G89" i="16"/>
  <c r="G62" i="16"/>
  <c r="G51" i="16"/>
  <c r="E93" i="16"/>
  <c r="G29" i="16"/>
  <c r="G19" i="16"/>
  <c r="G110" i="16"/>
  <c r="J110" i="17" s="1"/>
  <c r="G127" i="16" l="1"/>
  <c r="G131" i="16" s="1"/>
  <c r="G132" i="16" s="1"/>
  <c r="F118" i="16"/>
  <c r="H118" i="16" s="1"/>
  <c r="G129" i="16"/>
  <c r="K127" i="17" s="1"/>
  <c r="J89" i="17"/>
  <c r="J125" i="17" s="1"/>
  <c r="J108" i="17"/>
  <c r="C118" i="16"/>
  <c r="C128" i="16" s="1"/>
  <c r="K125" i="17"/>
  <c r="K129" i="17" s="1"/>
  <c r="G129" i="17"/>
  <c r="K126" i="17"/>
  <c r="G93" i="17"/>
  <c r="H98" i="16"/>
  <c r="E118" i="16"/>
  <c r="G98" i="16"/>
  <c r="J98" i="17" s="1"/>
  <c r="J129" i="17"/>
  <c r="J130" i="17" s="1"/>
  <c r="G128" i="17"/>
  <c r="C118" i="17"/>
  <c r="G93" i="16"/>
  <c r="J93" i="17" l="1"/>
  <c r="J126" i="17"/>
  <c r="L128" i="17"/>
  <c r="G130" i="17"/>
  <c r="K131" i="17" s="1"/>
  <c r="E127" i="17"/>
  <c r="C127" i="17"/>
  <c r="K128" i="17"/>
  <c r="G118" i="16"/>
  <c r="G118" i="17"/>
  <c r="J118" i="17" s="1"/>
  <c r="G130" i="16"/>
  <c r="L126" i="17" l="1"/>
  <c r="J128" i="17"/>
  <c r="AI11" i="17"/>
  <c r="AI13" i="17"/>
</calcChain>
</file>

<file path=xl/sharedStrings.xml><?xml version="1.0" encoding="utf-8"?>
<sst xmlns="http://schemas.openxmlformats.org/spreadsheetml/2006/main" count="535" uniqueCount="217">
  <si>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</si>
  <si>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</si>
  <si>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</si>
  <si>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</si>
  <si>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</si>
  <si>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</si>
  <si>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</si>
  <si>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</si>
  <si>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</si>
  <si>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</si>
  <si>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</si>
  <si>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</si>
  <si>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</si>
  <si>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</si>
  <si>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</si>
  <si>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</si>
  <si>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</si>
  <si>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</si>
  <si>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</si>
  <si>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</si>
  <si>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</si>
  <si>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</si>
  <si>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</si>
  <si>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</si>
  <si>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</si>
  <si>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</si>
  <si>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</si>
  <si>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</si>
  <si>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</si>
  <si>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</si>
  <si>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</si>
  <si>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</si>
  <si>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</si>
  <si>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</si>
  <si>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</si>
  <si>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с01.01-31.12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</si>
  <si>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</si>
  <si>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</si>
  <si>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</si>
  <si>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</si>
  <si>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</si>
  <si>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</si>
  <si>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</si>
  <si>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</si>
  <si>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</si>
  <si>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</si>
  <si>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грязи; и т.д.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</si>
  <si>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</si>
  <si>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</si>
  <si>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</si>
  <si>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</si>
  <si>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</si>
  <si>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</si>
  <si>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</si>
  <si>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2.Техническое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</si>
  <si>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</si>
  <si>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</si>
  <si>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</si>
  <si>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</si>
  <si>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</si>
  <si>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 xml:space="preserve">Поступления от размещения оборудования связи </t>
  </si>
  <si>
    <t>наладка и испытание систем центрального</t>
  </si>
  <si>
    <t>отопления; промывка, опрессовка, консервация</t>
  </si>
  <si>
    <t>Примечание: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</si>
  <si>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</si>
  <si>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</si>
  <si>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</si>
  <si>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</si>
  <si>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</si>
  <si>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</si>
  <si>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</si>
  <si>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</si>
  <si>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</si>
  <si>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</si>
  <si>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</si>
  <si>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</si>
  <si>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</si>
  <si>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</si>
  <si>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</si>
  <si>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</si>
  <si>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</si>
  <si>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</si>
  <si>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</si>
  <si>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</si>
  <si>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</si>
  <si>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</si>
  <si>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</si>
  <si>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</si>
  <si>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</si>
  <si>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</si>
  <si>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</si>
  <si>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</si>
  <si>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</si>
  <si>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</si>
  <si>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</si>
  <si>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</si>
  <si>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</si>
  <si>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</si>
  <si>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</si>
  <si>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</si>
  <si>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</si>
  <si>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 xml:space="preserve">                     по многоквартирному дому, расположенному по адресу:  мкр.  Стрижи, 7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</si>
  <si>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</si>
  <si>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</si>
  <si>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</si>
  <si>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</si>
  <si>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</si>
  <si>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</si>
  <si>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</si>
  <si>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</si>
  <si>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Остаток средств от размещения оборудования связи</t>
  </si>
  <si>
    <t>Остаток д/ср-в: "Содержание автопарковки"</t>
  </si>
  <si>
    <t>мытье лестничных площадок  и маршей,</t>
  </si>
  <si>
    <t>мытье полов кабины лифта,</t>
  </si>
  <si>
    <t>остаток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</si>
  <si>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</si>
  <si>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</si>
  <si>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</si>
  <si>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</si>
  <si>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</si>
  <si>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</si>
  <si>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</si>
  <si>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</si>
  <si>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</si>
  <si>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</si>
  <si>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</si>
  <si>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</si>
  <si>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</si>
  <si>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</si>
  <si>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</si>
  <si>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</si>
  <si>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</si>
  <si>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</si>
  <si>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</si>
  <si>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</si>
  <si>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</si>
  <si>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</si>
  <si>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перерасчет</t>
  </si>
  <si>
    <t>7. Дератизация,</t>
  </si>
  <si>
    <t xml:space="preserve">  дезинсекция</t>
  </si>
  <si>
    <t>по управлению МКД</t>
  </si>
  <si>
    <t>В зимний период</t>
  </si>
  <si>
    <t>территории с вывозом</t>
  </si>
  <si>
    <t>снега на товал</t>
  </si>
  <si>
    <t>Май-Сентябрь</t>
  </si>
  <si>
    <t xml:space="preserve">Отчет </t>
  </si>
  <si>
    <t>Текущий</t>
  </si>
  <si>
    <t>ремонт</t>
  </si>
  <si>
    <t xml:space="preserve">8. Услуги и работы </t>
  </si>
  <si>
    <t xml:space="preserve"> Дополнительные  работы и услуги:</t>
  </si>
  <si>
    <t>п.4=п.1+п.2-п.3;  п.6=п.2-п.5;  п.7=п.3-п.5;  п.8=п.I+п.7</t>
  </si>
  <si>
    <t>переррасход</t>
  </si>
  <si>
    <t xml:space="preserve">обслуживание </t>
  </si>
  <si>
    <t xml:space="preserve">конструктивных </t>
  </si>
  <si>
    <t xml:space="preserve">5.  Санитарные работы  </t>
  </si>
  <si>
    <t xml:space="preserve">по содержанию помещений </t>
  </si>
  <si>
    <t>общего пользования</t>
  </si>
  <si>
    <t xml:space="preserve">6. Уборка земельного </t>
  </si>
  <si>
    <t xml:space="preserve">участка входящего в </t>
  </si>
  <si>
    <t xml:space="preserve">состав общего </t>
  </si>
  <si>
    <t xml:space="preserve">имущества дома  </t>
  </si>
  <si>
    <t xml:space="preserve">          Отчет по затратам на  содержание и текущий ремонт общего имущества  многоквартирного  дома</t>
  </si>
  <si>
    <t>ост с учетом вып работ</t>
  </si>
  <si>
    <t>в/наблюдения</t>
  </si>
  <si>
    <t>2. Услуги охранного предприятия</t>
  </si>
  <si>
    <t xml:space="preserve">(2 поста КПП (24 ч), 1 пост </t>
  </si>
  <si>
    <t xml:space="preserve">Периметра (24 ч), </t>
  </si>
  <si>
    <t>1 пост Периметра (с 9.00 до 18.00)</t>
  </si>
  <si>
    <t>перерасход</t>
  </si>
  <si>
    <t xml:space="preserve">8. Содержание контейнерной </t>
  </si>
  <si>
    <t xml:space="preserve"> площадки</t>
  </si>
  <si>
    <t>многоквартирного дома</t>
  </si>
  <si>
    <t xml:space="preserve">электроснабжения </t>
  </si>
  <si>
    <t>внутридомовых инженерных</t>
  </si>
  <si>
    <t>сетей и обслуживание системы</t>
  </si>
  <si>
    <t>шлагбаумов, калитки</t>
  </si>
  <si>
    <t>газонов</t>
  </si>
  <si>
    <t>1 раз в квартал</t>
  </si>
  <si>
    <t>По заявке (2 раза в год)</t>
  </si>
  <si>
    <t xml:space="preserve">По договору со </t>
  </si>
  <si>
    <t>специализированной организации</t>
  </si>
  <si>
    <t>1. Механизированная</t>
  </si>
  <si>
    <t>3. Тех.обслуживание</t>
  </si>
  <si>
    <t>5. Обслуживание</t>
  </si>
  <si>
    <t>4. Тех.обслуживание</t>
  </si>
  <si>
    <t>6. Сервисное</t>
  </si>
  <si>
    <t>Работы</t>
  </si>
  <si>
    <t>итого янв - дек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</si>
  <si>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</si>
  <si>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</si>
  <si>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</si>
  <si>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</si>
  <si>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</si>
  <si>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</si>
  <si>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</si>
  <si>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                           о деятельности за отчетный период с 01.01.2024г. по 31.10.2024г.</t>
  </si>
  <si>
    <t xml:space="preserve">                           о деятельности за отчетный период с 01.11.2024г. по 31.12.2024г.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</si>
  <si>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</si>
  <si>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</si>
  <si>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</si>
  <si>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</si>
  <si>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</si>
  <si>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</si>
  <si>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</si>
  <si>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</si>
  <si>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</si>
  <si>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</si>
  <si>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>Ремонт отмостки по периметру дома</t>
  </si>
  <si>
    <t>ПЗСД Тек рем</t>
  </si>
  <si>
    <t xml:space="preserve">Ремонт насосов фонтана (IML Amerira M-120, </t>
  </si>
  <si>
    <t>IML Big Discovery -1, IML Big Discovery -2)</t>
  </si>
  <si>
    <t>в т ч 2769,328 перерасчет 778,70 остаток</t>
  </si>
  <si>
    <t>2769,328 перерасчет</t>
  </si>
  <si>
    <t>2541,71 остаток</t>
  </si>
  <si>
    <t>вып раб</t>
  </si>
  <si>
    <t>нач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</si>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</sst>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1" xfId="0" applyBorder="1"/>
    <xf numFmtId="0" fontId="4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0" fillId="0" borderId="4" xfId="0" applyBorder="1"/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0" fillId="0" borderId="0" xfId="0" applyNumberFormat="1"/>
    <xf numFmtId="0" fontId="5" fillId="0" borderId="23" xfId="0" applyFont="1" applyBorder="1"/>
    <xf numFmtId="0" fontId="5" fillId="0" borderId="24" xfId="0" applyFont="1" applyBorder="1"/>
    <xf numFmtId="0" fontId="0" fillId="0" borderId="22" xfId="0" applyBorder="1"/>
    <xf numFmtId="0" fontId="4" fillId="0" borderId="25" xfId="0" applyFont="1" applyBorder="1"/>
    <xf numFmtId="0" fontId="5" fillId="0" borderId="19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3" xfId="0" applyFont="1" applyBorder="1"/>
    <xf numFmtId="0" fontId="4" fillId="0" borderId="29" xfId="0" applyFont="1" applyBorder="1"/>
    <xf numFmtId="0" fontId="4" fillId="0" borderId="30" xfId="0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32" xfId="0" applyFont="1" applyBorder="1"/>
    <xf numFmtId="0" fontId="4" fillId="0" borderId="13" xfId="0" applyFont="1" applyBorder="1"/>
    <xf numFmtId="2" fontId="4" fillId="0" borderId="33" xfId="0" applyNumberFormat="1" applyFont="1" applyBorder="1"/>
    <xf numFmtId="2" fontId="4" fillId="0" borderId="34" xfId="0" applyNumberFormat="1" applyFont="1" applyBorder="1"/>
    <xf numFmtId="0" fontId="5" fillId="0" borderId="0" xfId="0" applyFont="1" applyAlignment="1">
      <alignment horizontal="center"/>
    </xf>
    <xf numFmtId="0" fontId="5" fillId="0" borderId="35" xfId="0" applyFont="1" applyBorder="1"/>
    <xf numFmtId="0" fontId="5" fillId="0" borderId="2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3" xfId="0" applyFont="1" applyBorder="1"/>
    <xf numFmtId="2" fontId="8" fillId="0" borderId="18" xfId="0" applyNumberFormat="1" applyFont="1" applyBorder="1" applyAlignment="1">
      <alignment horizontal="center"/>
    </xf>
    <xf numFmtId="0" fontId="4" fillId="0" borderId="34" xfId="0" applyFont="1" applyBorder="1"/>
    <xf numFmtId="0" fontId="5" fillId="0" borderId="3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9" fillId="0" borderId="13" xfId="0" applyFont="1" applyBorder="1"/>
    <xf numFmtId="2" fontId="6" fillId="0" borderId="33" xfId="0" applyNumberFormat="1" applyFont="1" applyBorder="1"/>
    <xf numFmtId="0" fontId="4" fillId="0" borderId="40" xfId="0" applyFont="1" applyBorder="1"/>
    <xf numFmtId="0" fontId="4" fillId="0" borderId="41" xfId="0" applyFont="1" applyBorder="1"/>
    <xf numFmtId="2" fontId="4" fillId="0" borderId="41" xfId="0" applyNumberFormat="1" applyFont="1" applyBorder="1"/>
    <xf numFmtId="2" fontId="4" fillId="0" borderId="42" xfId="0" applyNumberFormat="1" applyFont="1" applyBorder="1"/>
    <xf numFmtId="2" fontId="4" fillId="0" borderId="0" xfId="0" applyNumberFormat="1" applyFont="1"/>
    <xf numFmtId="0" fontId="5" fillId="0" borderId="3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39" xfId="0" applyFont="1" applyBorder="1"/>
    <xf numFmtId="2" fontId="8" fillId="0" borderId="3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39" xfId="0" applyFont="1" applyBorder="1"/>
    <xf numFmtId="0" fontId="5" fillId="0" borderId="21" xfId="0" applyFont="1" applyBorder="1"/>
    <xf numFmtId="0" fontId="5" fillId="0" borderId="47" xfId="0" applyFont="1" applyBorder="1" applyAlignment="1">
      <alignment horizontal="center"/>
    </xf>
    <xf numFmtId="0" fontId="8" fillId="0" borderId="47" xfId="0" applyFont="1" applyBorder="1"/>
    <xf numFmtId="0" fontId="8" fillId="0" borderId="48" xfId="0" applyFont="1" applyBorder="1"/>
    <xf numFmtId="2" fontId="7" fillId="0" borderId="43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11" fillId="0" borderId="33" xfId="0" applyFont="1" applyBorder="1"/>
    <xf numFmtId="2" fontId="8" fillId="0" borderId="14" xfId="0" applyNumberFormat="1" applyFont="1" applyBorder="1" applyAlignment="1">
      <alignment horizontal="center"/>
    </xf>
    <xf numFmtId="164" fontId="8" fillId="0" borderId="38" xfId="0" applyNumberFormat="1" applyFont="1" applyBorder="1" applyAlignment="1">
      <alignment horizontal="center"/>
    </xf>
    <xf numFmtId="2" fontId="6" fillId="0" borderId="29" xfId="0" applyNumberFormat="1" applyFont="1" applyBorder="1"/>
    <xf numFmtId="164" fontId="4" fillId="0" borderId="32" xfId="0" applyNumberFormat="1" applyFont="1" applyBorder="1"/>
    <xf numFmtId="0" fontId="4" fillId="0" borderId="20" xfId="0" applyFont="1" applyBorder="1"/>
    <xf numFmtId="2" fontId="4" fillId="0" borderId="52" xfId="0" applyNumberFormat="1" applyFont="1" applyBorder="1"/>
    <xf numFmtId="0" fontId="4" fillId="0" borderId="52" xfId="0" applyFont="1" applyBorder="1"/>
    <xf numFmtId="2" fontId="4" fillId="0" borderId="45" xfId="0" applyNumberFormat="1" applyFont="1" applyBorder="1"/>
    <xf numFmtId="2" fontId="5" fillId="0" borderId="16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164" fontId="8" fillId="0" borderId="46" xfId="0" applyNumberFormat="1" applyFont="1" applyBorder="1"/>
    <xf numFmtId="164" fontId="0" fillId="0" borderId="0" xfId="0" applyNumberFormat="1"/>
    <xf numFmtId="2" fontId="8" fillId="0" borderId="45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4" fontId="8" fillId="0" borderId="26" xfId="0" applyNumberFormat="1" applyFont="1" applyBorder="1"/>
    <xf numFmtId="0" fontId="8" fillId="0" borderId="0" xfId="0" applyFont="1"/>
    <xf numFmtId="0" fontId="8" fillId="0" borderId="44" xfId="0" applyFont="1" applyBorder="1"/>
    <xf numFmtId="0" fontId="7" fillId="0" borderId="39" xfId="0" applyFont="1" applyBorder="1" applyAlignment="1">
      <alignment horizontal="center"/>
    </xf>
    <xf numFmtId="0" fontId="7" fillId="0" borderId="35" xfId="0" applyFont="1" applyBorder="1"/>
    <xf numFmtId="0" fontId="7" fillId="0" borderId="19" xfId="0" applyFont="1" applyBorder="1"/>
    <xf numFmtId="164" fontId="8" fillId="0" borderId="0" xfId="0" applyNumberFormat="1" applyFont="1"/>
    <xf numFmtId="0" fontId="5" fillId="0" borderId="8" xfId="0" applyFont="1" applyBorder="1"/>
    <xf numFmtId="0" fontId="8" fillId="0" borderId="53" xfId="0" applyFont="1" applyBorder="1"/>
    <xf numFmtId="2" fontId="7" fillId="0" borderId="18" xfId="0" applyNumberFormat="1" applyFont="1" applyBorder="1" applyAlignment="1">
      <alignment horizontal="center"/>
    </xf>
    <xf numFmtId="0" fontId="8" fillId="0" borderId="21" xfId="0" applyFont="1" applyBorder="1"/>
    <xf numFmtId="0" fontId="0" fillId="0" borderId="0" xfId="0" applyBorder="1"/>
    <xf numFmtId="2" fontId="7" fillId="0" borderId="44" xfId="0" applyNumberFormat="1" applyFont="1" applyBorder="1" applyAlignment="1">
      <alignment horizontal="center"/>
    </xf>
    <xf numFmtId="0" fontId="4" fillId="0" borderId="33" xfId="0" applyFont="1" applyBorder="1" applyAlignment="1"/>
    <xf numFmtId="0" fontId="8" fillId="0" borderId="8" xfId="0" applyFont="1" applyBorder="1"/>
    <xf numFmtId="2" fontId="5" fillId="0" borderId="44" xfId="0" applyNumberFormat="1" applyFont="1" applyBorder="1" applyAlignment="1">
      <alignment horizontal="center"/>
    </xf>
    <xf numFmtId="2" fontId="8" fillId="0" borderId="5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32" xfId="0" applyFont="1" applyBorder="1" applyAlignment="1">
      <alignment horizontal="right"/>
    </xf>
    <xf numFmtId="0" fontId="8" fillId="0" borderId="13" xfId="0" applyFont="1" applyBorder="1"/>
    <xf numFmtId="0" fontId="8" fillId="0" borderId="0" xfId="0" applyFont="1" applyBorder="1"/>
    <xf numFmtId="164" fontId="0" fillId="0" borderId="0" xfId="0" applyNumberFormat="1" applyBorder="1"/>
    <xf numFmtId="2" fontId="8" fillId="0" borderId="9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8" fillId="0" borderId="57" xfId="0" applyNumberFormat="1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7" fillId="0" borderId="39" xfId="0" applyFont="1" applyBorder="1"/>
    <xf numFmtId="2" fontId="6" fillId="0" borderId="33" xfId="0" applyNumberFormat="1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2" fontId="5" fillId="0" borderId="36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7" fillId="0" borderId="15" xfId="0" applyFont="1" applyFill="1" applyBorder="1"/>
    <xf numFmtId="0" fontId="7" fillId="0" borderId="5" xfId="0" applyFont="1" applyFill="1" applyBorder="1"/>
    <xf numFmtId="0" fontId="7" fillId="0" borderId="51" xfId="0" applyFont="1" applyFill="1" applyBorder="1"/>
    <xf numFmtId="0" fontId="7" fillId="0" borderId="9" xfId="0" applyFont="1" applyFill="1" applyBorder="1" applyAlignment="1">
      <alignment horizontal="center"/>
    </xf>
    <xf numFmtId="0" fontId="8" fillId="0" borderId="53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0" fillId="0" borderId="3" xfId="0" applyBorder="1"/>
    <xf numFmtId="0" fontId="1" fillId="0" borderId="9" xfId="0" applyFont="1" applyBorder="1"/>
    <xf numFmtId="0" fontId="7" fillId="0" borderId="46" xfId="0" applyFont="1" applyFill="1" applyBorder="1" applyAlignment="1">
      <alignment horizontal="center"/>
    </xf>
    <xf numFmtId="0" fontId="8" fillId="0" borderId="47" xfId="0" applyFont="1" applyFill="1" applyBorder="1"/>
    <xf numFmtId="2" fontId="7" fillId="0" borderId="54" xfId="0" applyNumberFormat="1" applyFont="1" applyFill="1" applyBorder="1" applyAlignment="1">
      <alignment horizontal="center"/>
    </xf>
    <xf numFmtId="0" fontId="0" fillId="0" borderId="25" xfId="0" applyBorder="1"/>
    <xf numFmtId="0" fontId="1" fillId="0" borderId="46" xfId="0" applyFont="1" applyBorder="1"/>
    <xf numFmtId="0" fontId="11" fillId="0" borderId="13" xfId="0" applyFont="1" applyBorder="1"/>
    <xf numFmtId="0" fontId="6" fillId="0" borderId="55" xfId="0" applyFont="1" applyBorder="1" applyAlignment="1">
      <alignment horizontal="right"/>
    </xf>
    <xf numFmtId="2" fontId="7" fillId="0" borderId="52" xfId="0" applyNumberFormat="1" applyFont="1" applyFill="1" applyBorder="1" applyAlignment="1"/>
    <xf numFmtId="0" fontId="8" fillId="0" borderId="19" xfId="0" applyFont="1" applyBorder="1"/>
    <xf numFmtId="0" fontId="8" fillId="0" borderId="35" xfId="0" applyFont="1" applyBorder="1"/>
    <xf numFmtId="0" fontId="7" fillId="0" borderId="19" xfId="0" applyFont="1" applyBorder="1" applyAlignment="1">
      <alignment horizontal="left"/>
    </xf>
    <xf numFmtId="0" fontId="10" fillId="0" borderId="39" xfId="0" applyFont="1" applyBorder="1"/>
    <xf numFmtId="0" fontId="10" fillId="0" borderId="35" xfId="0" applyFont="1" applyBorder="1"/>
    <xf numFmtId="0" fontId="7" fillId="0" borderId="8" xfId="0" applyFont="1" applyFill="1" applyBorder="1"/>
    <xf numFmtId="0" fontId="7" fillId="0" borderId="21" xfId="0" applyFont="1" applyFill="1" applyBorder="1"/>
    <xf numFmtId="0" fontId="7" fillId="0" borderId="19" xfId="0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right"/>
    </xf>
    <xf numFmtId="2" fontId="7" fillId="0" borderId="56" xfId="0" applyNumberFormat="1" applyFont="1" applyFill="1" applyBorder="1" applyAlignment="1">
      <alignment horizontal="right"/>
    </xf>
    <xf numFmtId="2" fontId="7" fillId="0" borderId="52" xfId="0" applyNumberFormat="1" applyFont="1" applyFill="1" applyBorder="1" applyAlignment="1">
      <alignment horizontal="right"/>
    </xf>
    <xf numFmtId="0" fontId="7" fillId="0" borderId="55" xfId="0" applyFont="1" applyFill="1" applyBorder="1" applyAlignment="1">
      <alignment horizontal="right"/>
    </xf>
    <xf numFmtId="0" fontId="7" fillId="0" borderId="5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Fill="1"/>
    <xf numFmtId="2" fontId="13" fillId="0" borderId="0" xfId="0" applyNumberFormat="1" applyFont="1" applyFill="1"/>
    <xf numFmtId="0" fontId="14" fillId="0" borderId="0" xfId="0" applyFont="1" applyFill="1"/>
    <xf numFmtId="164" fontId="13" fillId="0" borderId="0" xfId="0" applyNumberFormat="1" applyFont="1" applyFill="1"/>
    <xf numFmtId="0" fontId="13" fillId="0" borderId="0" xfId="0" applyFont="1" applyFill="1" applyBorder="1"/>
    <xf numFmtId="0" fontId="13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2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165" fontId="13" fillId="0" borderId="0" xfId="0" applyNumberFormat="1" applyFont="1" applyFill="1"/>
    <xf numFmtId="0" fontId="12" fillId="0" borderId="0" xfId="0" applyFont="1" applyFill="1"/>
    <xf numFmtId="2" fontId="4" fillId="0" borderId="33" xfId="0" applyNumberFormat="1" applyFont="1" applyFill="1" applyBorder="1"/>
    <xf numFmtId="0" fontId="14" fillId="0" borderId="0" xfId="0" applyFont="1" applyFill="1" applyAlignment="1">
      <alignment horizontal="center"/>
    </xf>
    <xf numFmtId="2" fontId="16" fillId="0" borderId="0" xfId="0" applyNumberFormat="1" applyFont="1" applyFill="1"/>
    <xf numFmtId="0" fontId="1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6"/>
  <sheetViews>
    <sheetView workbookViewId="0">
      <selection activeCell="I118" sqref="I118"/>
    </sheetView>
  </sheetViews>
  <sheetFormatPr defaultColWidth="11.5703125" defaultRowHeight="15" x14ac:dyDescent="0.25"/>
  <cols>
    <col min="1" max="1" width="31.57031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style="184" customWidth="1"/>
    <col min="238" max="238" width="23.140625" customWidth="1"/>
    <col min="239" max="239" width="42.85546875" customWidth="1"/>
    <col min="241" max="241" width="11.28515625" customWidth="1"/>
    <col min="242" max="242" width="12.85546875" customWidth="1"/>
    <col min="243" max="243" width="12.140625" customWidth="1"/>
    <col min="244" max="244" width="11.7109375" customWidth="1"/>
    <col min="245" max="245" width="11.42578125" customWidth="1"/>
    <col min="246" max="246" width="12.7109375" customWidth="1"/>
    <col min="247" max="247" width="4.140625" customWidth="1"/>
    <col min="248" max="248" width="45.28515625" customWidth="1"/>
    <col min="249" max="249" width="14.85546875" customWidth="1"/>
    <col min="250" max="250" width="12.28515625" customWidth="1"/>
    <col min="251" max="252" width="11.140625" customWidth="1"/>
    <col min="253" max="253" width="12.42578125" customWidth="1"/>
    <col min="254" max="254" width="11.42578125" customWidth="1"/>
    <col min="255" max="255" width="13.5703125" customWidth="1"/>
    <col min="494" max="494" width="23.140625" customWidth="1"/>
    <col min="495" max="495" width="42.85546875" customWidth="1"/>
    <col min="497" max="497" width="11.28515625" customWidth="1"/>
    <col min="498" max="498" width="12.85546875" customWidth="1"/>
    <col min="499" max="499" width="12.140625" customWidth="1"/>
    <col min="500" max="500" width="11.7109375" customWidth="1"/>
    <col min="501" max="501" width="11.42578125" customWidth="1"/>
    <col min="502" max="502" width="12.7109375" customWidth="1"/>
    <col min="503" max="503" width="4.140625" customWidth="1"/>
    <col min="504" max="504" width="45.28515625" customWidth="1"/>
    <col min="505" max="505" width="14.85546875" customWidth="1"/>
    <col min="506" max="506" width="12.28515625" customWidth="1"/>
    <col min="507" max="508" width="11.140625" customWidth="1"/>
    <col min="509" max="509" width="12.42578125" customWidth="1"/>
    <col min="510" max="510" width="11.42578125" customWidth="1"/>
    <col min="511" max="511" width="13.5703125" customWidth="1"/>
    <col min="750" max="750" width="23.140625" customWidth="1"/>
    <col min="751" max="751" width="42.85546875" customWidth="1"/>
    <col min="753" max="753" width="11.28515625" customWidth="1"/>
    <col min="754" max="754" width="12.85546875" customWidth="1"/>
    <col min="755" max="755" width="12.140625" customWidth="1"/>
    <col min="756" max="756" width="11.7109375" customWidth="1"/>
    <col min="757" max="757" width="11.42578125" customWidth="1"/>
    <col min="758" max="758" width="12.7109375" customWidth="1"/>
    <col min="759" max="759" width="4.140625" customWidth="1"/>
    <col min="760" max="760" width="45.28515625" customWidth="1"/>
    <col min="761" max="761" width="14.85546875" customWidth="1"/>
    <col min="762" max="762" width="12.28515625" customWidth="1"/>
    <col min="763" max="764" width="11.140625" customWidth="1"/>
    <col min="765" max="765" width="12.42578125" customWidth="1"/>
    <col min="766" max="766" width="11.42578125" customWidth="1"/>
    <col min="767" max="767" width="13.5703125" customWidth="1"/>
    <col min="1006" max="1006" width="23.140625" customWidth="1"/>
    <col min="1007" max="1007" width="42.85546875" customWidth="1"/>
    <col min="1009" max="1009" width="11.28515625" customWidth="1"/>
    <col min="1010" max="1010" width="12.85546875" customWidth="1"/>
    <col min="1011" max="1011" width="12.140625" customWidth="1"/>
    <col min="1012" max="1012" width="11.7109375" customWidth="1"/>
    <col min="1013" max="1013" width="11.42578125" customWidth="1"/>
    <col min="1014" max="1014" width="12.7109375" customWidth="1"/>
    <col min="1015" max="1015" width="4.140625" customWidth="1"/>
    <col min="1016" max="1016" width="45.28515625" customWidth="1"/>
    <col min="1017" max="1017" width="14.85546875" customWidth="1"/>
    <col min="1018" max="1018" width="12.28515625" customWidth="1"/>
    <col min="1019" max="1020" width="11.140625" customWidth="1"/>
    <col min="1021" max="1021" width="12.42578125" customWidth="1"/>
    <col min="1022" max="1022" width="11.42578125" customWidth="1"/>
    <col min="1023" max="1023" width="13.5703125" customWidth="1"/>
    <col min="1262" max="1262" width="23.140625" customWidth="1"/>
    <col min="1263" max="1263" width="42.85546875" customWidth="1"/>
    <col min="1265" max="1265" width="11.28515625" customWidth="1"/>
    <col min="1266" max="1266" width="12.85546875" customWidth="1"/>
    <col min="1267" max="1267" width="12.140625" customWidth="1"/>
    <col min="1268" max="1268" width="11.7109375" customWidth="1"/>
    <col min="1269" max="1269" width="11.42578125" customWidth="1"/>
    <col min="1270" max="1270" width="12.7109375" customWidth="1"/>
    <col min="1271" max="1271" width="4.140625" customWidth="1"/>
    <col min="1272" max="1272" width="45.28515625" customWidth="1"/>
    <col min="1273" max="1273" width="14.85546875" customWidth="1"/>
    <col min="1274" max="1274" width="12.28515625" customWidth="1"/>
    <col min="1275" max="1276" width="11.140625" customWidth="1"/>
    <col min="1277" max="1277" width="12.42578125" customWidth="1"/>
    <col min="1278" max="1278" width="11.42578125" customWidth="1"/>
    <col min="1279" max="1279" width="13.5703125" customWidth="1"/>
    <col min="1518" max="1518" width="23.140625" customWidth="1"/>
    <col min="1519" max="1519" width="42.85546875" customWidth="1"/>
    <col min="1521" max="1521" width="11.28515625" customWidth="1"/>
    <col min="1522" max="1522" width="12.85546875" customWidth="1"/>
    <col min="1523" max="1523" width="12.140625" customWidth="1"/>
    <col min="1524" max="1524" width="11.7109375" customWidth="1"/>
    <col min="1525" max="1525" width="11.42578125" customWidth="1"/>
    <col min="1526" max="1526" width="12.7109375" customWidth="1"/>
    <col min="1527" max="1527" width="4.140625" customWidth="1"/>
    <col min="1528" max="1528" width="45.28515625" customWidth="1"/>
    <col min="1529" max="1529" width="14.85546875" customWidth="1"/>
    <col min="1530" max="1530" width="12.28515625" customWidth="1"/>
    <col min="1531" max="1532" width="11.140625" customWidth="1"/>
    <col min="1533" max="1533" width="12.42578125" customWidth="1"/>
    <col min="1534" max="1534" width="11.42578125" customWidth="1"/>
    <col min="1535" max="1535" width="13.5703125" customWidth="1"/>
    <col min="1774" max="1774" width="23.140625" customWidth="1"/>
    <col min="1775" max="1775" width="42.85546875" customWidth="1"/>
    <col min="1777" max="1777" width="11.28515625" customWidth="1"/>
    <col min="1778" max="1778" width="12.85546875" customWidth="1"/>
    <col min="1779" max="1779" width="12.140625" customWidth="1"/>
    <col min="1780" max="1780" width="11.7109375" customWidth="1"/>
    <col min="1781" max="1781" width="11.42578125" customWidth="1"/>
    <col min="1782" max="1782" width="12.7109375" customWidth="1"/>
    <col min="1783" max="1783" width="4.140625" customWidth="1"/>
    <col min="1784" max="1784" width="45.28515625" customWidth="1"/>
    <col min="1785" max="1785" width="14.85546875" customWidth="1"/>
    <col min="1786" max="1786" width="12.28515625" customWidth="1"/>
    <col min="1787" max="1788" width="11.140625" customWidth="1"/>
    <col min="1789" max="1789" width="12.42578125" customWidth="1"/>
    <col min="1790" max="1790" width="11.42578125" customWidth="1"/>
    <col min="1791" max="1791" width="13.5703125" customWidth="1"/>
    <col min="2030" max="2030" width="23.140625" customWidth="1"/>
    <col min="2031" max="2031" width="42.85546875" customWidth="1"/>
    <col min="2033" max="2033" width="11.28515625" customWidth="1"/>
    <col min="2034" max="2034" width="12.85546875" customWidth="1"/>
    <col min="2035" max="2035" width="12.140625" customWidth="1"/>
    <col min="2036" max="2036" width="11.7109375" customWidth="1"/>
    <col min="2037" max="2037" width="11.42578125" customWidth="1"/>
    <col min="2038" max="2038" width="12.7109375" customWidth="1"/>
    <col min="2039" max="2039" width="4.140625" customWidth="1"/>
    <col min="2040" max="2040" width="45.28515625" customWidth="1"/>
    <col min="2041" max="2041" width="14.85546875" customWidth="1"/>
    <col min="2042" max="2042" width="12.28515625" customWidth="1"/>
    <col min="2043" max="2044" width="11.140625" customWidth="1"/>
    <col min="2045" max="2045" width="12.42578125" customWidth="1"/>
    <col min="2046" max="2046" width="11.42578125" customWidth="1"/>
    <col min="2047" max="2047" width="13.5703125" customWidth="1"/>
    <col min="2286" max="2286" width="23.140625" customWidth="1"/>
    <col min="2287" max="2287" width="42.85546875" customWidth="1"/>
    <col min="2289" max="2289" width="11.28515625" customWidth="1"/>
    <col min="2290" max="2290" width="12.85546875" customWidth="1"/>
    <col min="2291" max="2291" width="12.140625" customWidth="1"/>
    <col min="2292" max="2292" width="11.7109375" customWidth="1"/>
    <col min="2293" max="2293" width="11.42578125" customWidth="1"/>
    <col min="2294" max="2294" width="12.7109375" customWidth="1"/>
    <col min="2295" max="2295" width="4.140625" customWidth="1"/>
    <col min="2296" max="2296" width="45.28515625" customWidth="1"/>
    <col min="2297" max="2297" width="14.85546875" customWidth="1"/>
    <col min="2298" max="2298" width="12.28515625" customWidth="1"/>
    <col min="2299" max="2300" width="11.140625" customWidth="1"/>
    <col min="2301" max="2301" width="12.42578125" customWidth="1"/>
    <col min="2302" max="2302" width="11.42578125" customWidth="1"/>
    <col min="2303" max="2303" width="13.5703125" customWidth="1"/>
    <col min="2542" max="2542" width="23.140625" customWidth="1"/>
    <col min="2543" max="2543" width="42.85546875" customWidth="1"/>
    <col min="2545" max="2545" width="11.28515625" customWidth="1"/>
    <col min="2546" max="2546" width="12.85546875" customWidth="1"/>
    <col min="2547" max="2547" width="12.140625" customWidth="1"/>
    <col min="2548" max="2548" width="11.7109375" customWidth="1"/>
    <col min="2549" max="2549" width="11.42578125" customWidth="1"/>
    <col min="2550" max="2550" width="12.7109375" customWidth="1"/>
    <col min="2551" max="2551" width="4.140625" customWidth="1"/>
    <col min="2552" max="2552" width="45.28515625" customWidth="1"/>
    <col min="2553" max="2553" width="14.85546875" customWidth="1"/>
    <col min="2554" max="2554" width="12.28515625" customWidth="1"/>
    <col min="2555" max="2556" width="11.140625" customWidth="1"/>
    <col min="2557" max="2557" width="12.42578125" customWidth="1"/>
    <col min="2558" max="2558" width="11.42578125" customWidth="1"/>
    <col min="2559" max="2559" width="13.5703125" customWidth="1"/>
    <col min="2798" max="2798" width="23.140625" customWidth="1"/>
    <col min="2799" max="2799" width="42.85546875" customWidth="1"/>
    <col min="2801" max="2801" width="11.28515625" customWidth="1"/>
    <col min="2802" max="2802" width="12.85546875" customWidth="1"/>
    <col min="2803" max="2803" width="12.140625" customWidth="1"/>
    <col min="2804" max="2804" width="11.7109375" customWidth="1"/>
    <col min="2805" max="2805" width="11.42578125" customWidth="1"/>
    <col min="2806" max="2806" width="12.7109375" customWidth="1"/>
    <col min="2807" max="2807" width="4.140625" customWidth="1"/>
    <col min="2808" max="2808" width="45.28515625" customWidth="1"/>
    <col min="2809" max="2809" width="14.85546875" customWidth="1"/>
    <col min="2810" max="2810" width="12.28515625" customWidth="1"/>
    <col min="2811" max="2812" width="11.140625" customWidth="1"/>
    <col min="2813" max="2813" width="12.42578125" customWidth="1"/>
    <col min="2814" max="2814" width="11.42578125" customWidth="1"/>
    <col min="2815" max="2815" width="13.5703125" customWidth="1"/>
    <col min="3054" max="3054" width="23.140625" customWidth="1"/>
    <col min="3055" max="3055" width="42.85546875" customWidth="1"/>
    <col min="3057" max="3057" width="11.28515625" customWidth="1"/>
    <col min="3058" max="3058" width="12.85546875" customWidth="1"/>
    <col min="3059" max="3059" width="12.140625" customWidth="1"/>
    <col min="3060" max="3060" width="11.7109375" customWidth="1"/>
    <col min="3061" max="3061" width="11.42578125" customWidth="1"/>
    <col min="3062" max="3062" width="12.7109375" customWidth="1"/>
    <col min="3063" max="3063" width="4.140625" customWidth="1"/>
    <col min="3064" max="3064" width="45.28515625" customWidth="1"/>
    <col min="3065" max="3065" width="14.85546875" customWidth="1"/>
    <col min="3066" max="3066" width="12.28515625" customWidth="1"/>
    <col min="3067" max="3068" width="11.140625" customWidth="1"/>
    <col min="3069" max="3069" width="12.42578125" customWidth="1"/>
    <col min="3070" max="3070" width="11.42578125" customWidth="1"/>
    <col min="3071" max="3071" width="13.5703125" customWidth="1"/>
    <col min="3310" max="3310" width="23.140625" customWidth="1"/>
    <col min="3311" max="3311" width="42.85546875" customWidth="1"/>
    <col min="3313" max="3313" width="11.28515625" customWidth="1"/>
    <col min="3314" max="3314" width="12.85546875" customWidth="1"/>
    <col min="3315" max="3315" width="12.140625" customWidth="1"/>
    <col min="3316" max="3316" width="11.7109375" customWidth="1"/>
    <col min="3317" max="3317" width="11.42578125" customWidth="1"/>
    <col min="3318" max="3318" width="12.7109375" customWidth="1"/>
    <col min="3319" max="3319" width="4.140625" customWidth="1"/>
    <col min="3320" max="3320" width="45.28515625" customWidth="1"/>
    <col min="3321" max="3321" width="14.85546875" customWidth="1"/>
    <col min="3322" max="3322" width="12.28515625" customWidth="1"/>
    <col min="3323" max="3324" width="11.140625" customWidth="1"/>
    <col min="3325" max="3325" width="12.42578125" customWidth="1"/>
    <col min="3326" max="3326" width="11.42578125" customWidth="1"/>
    <col min="3327" max="3327" width="13.5703125" customWidth="1"/>
    <col min="3566" max="3566" width="23.140625" customWidth="1"/>
    <col min="3567" max="3567" width="42.85546875" customWidth="1"/>
    <col min="3569" max="3569" width="11.28515625" customWidth="1"/>
    <col min="3570" max="3570" width="12.85546875" customWidth="1"/>
    <col min="3571" max="3571" width="12.140625" customWidth="1"/>
    <col min="3572" max="3572" width="11.7109375" customWidth="1"/>
    <col min="3573" max="3573" width="11.42578125" customWidth="1"/>
    <col min="3574" max="3574" width="12.7109375" customWidth="1"/>
    <col min="3575" max="3575" width="4.140625" customWidth="1"/>
    <col min="3576" max="3576" width="45.28515625" customWidth="1"/>
    <col min="3577" max="3577" width="14.85546875" customWidth="1"/>
    <col min="3578" max="3578" width="12.28515625" customWidth="1"/>
    <col min="3579" max="3580" width="11.140625" customWidth="1"/>
    <col min="3581" max="3581" width="12.42578125" customWidth="1"/>
    <col min="3582" max="3582" width="11.42578125" customWidth="1"/>
    <col min="3583" max="3583" width="13.5703125" customWidth="1"/>
    <col min="3822" max="3822" width="23.140625" customWidth="1"/>
    <col min="3823" max="3823" width="42.85546875" customWidth="1"/>
    <col min="3825" max="3825" width="11.28515625" customWidth="1"/>
    <col min="3826" max="3826" width="12.85546875" customWidth="1"/>
    <col min="3827" max="3827" width="12.140625" customWidth="1"/>
    <col min="3828" max="3828" width="11.7109375" customWidth="1"/>
    <col min="3829" max="3829" width="11.42578125" customWidth="1"/>
    <col min="3830" max="3830" width="12.7109375" customWidth="1"/>
    <col min="3831" max="3831" width="4.140625" customWidth="1"/>
    <col min="3832" max="3832" width="45.28515625" customWidth="1"/>
    <col min="3833" max="3833" width="14.85546875" customWidth="1"/>
    <col min="3834" max="3834" width="12.28515625" customWidth="1"/>
    <col min="3835" max="3836" width="11.140625" customWidth="1"/>
    <col min="3837" max="3837" width="12.42578125" customWidth="1"/>
    <col min="3838" max="3838" width="11.42578125" customWidth="1"/>
    <col min="3839" max="3839" width="13.5703125" customWidth="1"/>
    <col min="4078" max="4078" width="23.140625" customWidth="1"/>
    <col min="4079" max="4079" width="42.85546875" customWidth="1"/>
    <col min="4081" max="4081" width="11.28515625" customWidth="1"/>
    <col min="4082" max="4082" width="12.85546875" customWidth="1"/>
    <col min="4083" max="4083" width="12.140625" customWidth="1"/>
    <col min="4084" max="4084" width="11.7109375" customWidth="1"/>
    <col min="4085" max="4085" width="11.42578125" customWidth="1"/>
    <col min="4086" max="4086" width="12.7109375" customWidth="1"/>
    <col min="4087" max="4087" width="4.140625" customWidth="1"/>
    <col min="4088" max="4088" width="45.28515625" customWidth="1"/>
    <col min="4089" max="4089" width="14.85546875" customWidth="1"/>
    <col min="4090" max="4090" width="12.28515625" customWidth="1"/>
    <col min="4091" max="4092" width="11.140625" customWidth="1"/>
    <col min="4093" max="4093" width="12.42578125" customWidth="1"/>
    <col min="4094" max="4094" width="11.42578125" customWidth="1"/>
    <col min="4095" max="4095" width="13.5703125" customWidth="1"/>
    <col min="4334" max="4334" width="23.140625" customWidth="1"/>
    <col min="4335" max="4335" width="42.85546875" customWidth="1"/>
    <col min="4337" max="4337" width="11.28515625" customWidth="1"/>
    <col min="4338" max="4338" width="12.85546875" customWidth="1"/>
    <col min="4339" max="4339" width="12.140625" customWidth="1"/>
    <col min="4340" max="4340" width="11.7109375" customWidth="1"/>
    <col min="4341" max="4341" width="11.42578125" customWidth="1"/>
    <col min="4342" max="4342" width="12.7109375" customWidth="1"/>
    <col min="4343" max="4343" width="4.140625" customWidth="1"/>
    <col min="4344" max="4344" width="45.28515625" customWidth="1"/>
    <col min="4345" max="4345" width="14.85546875" customWidth="1"/>
    <col min="4346" max="4346" width="12.28515625" customWidth="1"/>
    <col min="4347" max="4348" width="11.140625" customWidth="1"/>
    <col min="4349" max="4349" width="12.42578125" customWidth="1"/>
    <col min="4350" max="4350" width="11.42578125" customWidth="1"/>
    <col min="4351" max="4351" width="13.5703125" customWidth="1"/>
    <col min="4590" max="4590" width="23.140625" customWidth="1"/>
    <col min="4591" max="4591" width="42.85546875" customWidth="1"/>
    <col min="4593" max="4593" width="11.28515625" customWidth="1"/>
    <col min="4594" max="4594" width="12.85546875" customWidth="1"/>
    <col min="4595" max="4595" width="12.140625" customWidth="1"/>
    <col min="4596" max="4596" width="11.7109375" customWidth="1"/>
    <col min="4597" max="4597" width="11.42578125" customWidth="1"/>
    <col min="4598" max="4598" width="12.7109375" customWidth="1"/>
    <col min="4599" max="4599" width="4.140625" customWidth="1"/>
    <col min="4600" max="4600" width="45.28515625" customWidth="1"/>
    <col min="4601" max="4601" width="14.85546875" customWidth="1"/>
    <col min="4602" max="4602" width="12.28515625" customWidth="1"/>
    <col min="4603" max="4604" width="11.140625" customWidth="1"/>
    <col min="4605" max="4605" width="12.42578125" customWidth="1"/>
    <col min="4606" max="4606" width="11.42578125" customWidth="1"/>
    <col min="4607" max="4607" width="13.5703125" customWidth="1"/>
    <col min="4846" max="4846" width="23.140625" customWidth="1"/>
    <col min="4847" max="4847" width="42.85546875" customWidth="1"/>
    <col min="4849" max="4849" width="11.28515625" customWidth="1"/>
    <col min="4850" max="4850" width="12.85546875" customWidth="1"/>
    <col min="4851" max="4851" width="12.140625" customWidth="1"/>
    <col min="4852" max="4852" width="11.7109375" customWidth="1"/>
    <col min="4853" max="4853" width="11.42578125" customWidth="1"/>
    <col min="4854" max="4854" width="12.7109375" customWidth="1"/>
    <col min="4855" max="4855" width="4.140625" customWidth="1"/>
    <col min="4856" max="4856" width="45.28515625" customWidth="1"/>
    <col min="4857" max="4857" width="14.85546875" customWidth="1"/>
    <col min="4858" max="4858" width="12.28515625" customWidth="1"/>
    <col min="4859" max="4860" width="11.140625" customWidth="1"/>
    <col min="4861" max="4861" width="12.42578125" customWidth="1"/>
    <col min="4862" max="4862" width="11.42578125" customWidth="1"/>
    <col min="4863" max="4863" width="13.5703125" customWidth="1"/>
    <col min="5102" max="5102" width="23.140625" customWidth="1"/>
    <col min="5103" max="5103" width="42.85546875" customWidth="1"/>
    <col min="5105" max="5105" width="11.28515625" customWidth="1"/>
    <col min="5106" max="5106" width="12.85546875" customWidth="1"/>
    <col min="5107" max="5107" width="12.140625" customWidth="1"/>
    <col min="5108" max="5108" width="11.7109375" customWidth="1"/>
    <col min="5109" max="5109" width="11.42578125" customWidth="1"/>
    <col min="5110" max="5110" width="12.7109375" customWidth="1"/>
    <col min="5111" max="5111" width="4.140625" customWidth="1"/>
    <col min="5112" max="5112" width="45.28515625" customWidth="1"/>
    <col min="5113" max="5113" width="14.85546875" customWidth="1"/>
    <col min="5114" max="5114" width="12.28515625" customWidth="1"/>
    <col min="5115" max="5116" width="11.140625" customWidth="1"/>
    <col min="5117" max="5117" width="12.42578125" customWidth="1"/>
    <col min="5118" max="5118" width="11.42578125" customWidth="1"/>
    <col min="5119" max="5119" width="13.5703125" customWidth="1"/>
    <col min="5358" max="5358" width="23.140625" customWidth="1"/>
    <col min="5359" max="5359" width="42.85546875" customWidth="1"/>
    <col min="5361" max="5361" width="11.28515625" customWidth="1"/>
    <col min="5362" max="5362" width="12.85546875" customWidth="1"/>
    <col min="5363" max="5363" width="12.140625" customWidth="1"/>
    <col min="5364" max="5364" width="11.7109375" customWidth="1"/>
    <col min="5365" max="5365" width="11.42578125" customWidth="1"/>
    <col min="5366" max="5366" width="12.7109375" customWidth="1"/>
    <col min="5367" max="5367" width="4.140625" customWidth="1"/>
    <col min="5368" max="5368" width="45.28515625" customWidth="1"/>
    <col min="5369" max="5369" width="14.85546875" customWidth="1"/>
    <col min="5370" max="5370" width="12.28515625" customWidth="1"/>
    <col min="5371" max="5372" width="11.140625" customWidth="1"/>
    <col min="5373" max="5373" width="12.42578125" customWidth="1"/>
    <col min="5374" max="5374" width="11.42578125" customWidth="1"/>
    <col min="5375" max="5375" width="13.5703125" customWidth="1"/>
    <col min="5614" max="5614" width="23.140625" customWidth="1"/>
    <col min="5615" max="5615" width="42.85546875" customWidth="1"/>
    <col min="5617" max="5617" width="11.28515625" customWidth="1"/>
    <col min="5618" max="5618" width="12.85546875" customWidth="1"/>
    <col min="5619" max="5619" width="12.140625" customWidth="1"/>
    <col min="5620" max="5620" width="11.7109375" customWidth="1"/>
    <col min="5621" max="5621" width="11.42578125" customWidth="1"/>
    <col min="5622" max="5622" width="12.7109375" customWidth="1"/>
    <col min="5623" max="5623" width="4.140625" customWidth="1"/>
    <col min="5624" max="5624" width="45.28515625" customWidth="1"/>
    <col min="5625" max="5625" width="14.85546875" customWidth="1"/>
    <col min="5626" max="5626" width="12.28515625" customWidth="1"/>
    <col min="5627" max="5628" width="11.140625" customWidth="1"/>
    <col min="5629" max="5629" width="12.42578125" customWidth="1"/>
    <col min="5630" max="5630" width="11.42578125" customWidth="1"/>
    <col min="5631" max="5631" width="13.5703125" customWidth="1"/>
    <col min="5870" max="5870" width="23.140625" customWidth="1"/>
    <col min="5871" max="5871" width="42.85546875" customWidth="1"/>
    <col min="5873" max="5873" width="11.28515625" customWidth="1"/>
    <col min="5874" max="5874" width="12.85546875" customWidth="1"/>
    <col min="5875" max="5875" width="12.140625" customWidth="1"/>
    <col min="5876" max="5876" width="11.7109375" customWidth="1"/>
    <col min="5877" max="5877" width="11.42578125" customWidth="1"/>
    <col min="5878" max="5878" width="12.7109375" customWidth="1"/>
    <col min="5879" max="5879" width="4.140625" customWidth="1"/>
    <col min="5880" max="5880" width="45.28515625" customWidth="1"/>
    <col min="5881" max="5881" width="14.85546875" customWidth="1"/>
    <col min="5882" max="5882" width="12.28515625" customWidth="1"/>
    <col min="5883" max="5884" width="11.140625" customWidth="1"/>
    <col min="5885" max="5885" width="12.42578125" customWidth="1"/>
    <col min="5886" max="5886" width="11.42578125" customWidth="1"/>
    <col min="5887" max="5887" width="13.5703125" customWidth="1"/>
    <col min="6126" max="6126" width="23.140625" customWidth="1"/>
    <col min="6127" max="6127" width="42.85546875" customWidth="1"/>
    <col min="6129" max="6129" width="11.28515625" customWidth="1"/>
    <col min="6130" max="6130" width="12.85546875" customWidth="1"/>
    <col min="6131" max="6131" width="12.140625" customWidth="1"/>
    <col min="6132" max="6132" width="11.7109375" customWidth="1"/>
    <col min="6133" max="6133" width="11.42578125" customWidth="1"/>
    <col min="6134" max="6134" width="12.7109375" customWidth="1"/>
    <col min="6135" max="6135" width="4.140625" customWidth="1"/>
    <col min="6136" max="6136" width="45.28515625" customWidth="1"/>
    <col min="6137" max="6137" width="14.85546875" customWidth="1"/>
    <col min="6138" max="6138" width="12.28515625" customWidth="1"/>
    <col min="6139" max="6140" width="11.140625" customWidth="1"/>
    <col min="6141" max="6141" width="12.42578125" customWidth="1"/>
    <col min="6142" max="6142" width="11.42578125" customWidth="1"/>
    <col min="6143" max="6143" width="13.5703125" customWidth="1"/>
    <col min="6382" max="6382" width="23.140625" customWidth="1"/>
    <col min="6383" max="6383" width="42.85546875" customWidth="1"/>
    <col min="6385" max="6385" width="11.28515625" customWidth="1"/>
    <col min="6386" max="6386" width="12.85546875" customWidth="1"/>
    <col min="6387" max="6387" width="12.140625" customWidth="1"/>
    <col min="6388" max="6388" width="11.7109375" customWidth="1"/>
    <col min="6389" max="6389" width="11.42578125" customWidth="1"/>
    <col min="6390" max="6390" width="12.7109375" customWidth="1"/>
    <col min="6391" max="6391" width="4.140625" customWidth="1"/>
    <col min="6392" max="6392" width="45.28515625" customWidth="1"/>
    <col min="6393" max="6393" width="14.85546875" customWidth="1"/>
    <col min="6394" max="6394" width="12.28515625" customWidth="1"/>
    <col min="6395" max="6396" width="11.140625" customWidth="1"/>
    <col min="6397" max="6397" width="12.42578125" customWidth="1"/>
    <col min="6398" max="6398" width="11.42578125" customWidth="1"/>
    <col min="6399" max="6399" width="13.5703125" customWidth="1"/>
    <col min="6638" max="6638" width="23.140625" customWidth="1"/>
    <col min="6639" max="6639" width="42.85546875" customWidth="1"/>
    <col min="6641" max="6641" width="11.28515625" customWidth="1"/>
    <col min="6642" max="6642" width="12.85546875" customWidth="1"/>
    <col min="6643" max="6643" width="12.140625" customWidth="1"/>
    <col min="6644" max="6644" width="11.7109375" customWidth="1"/>
    <col min="6645" max="6645" width="11.42578125" customWidth="1"/>
    <col min="6646" max="6646" width="12.7109375" customWidth="1"/>
    <col min="6647" max="6647" width="4.140625" customWidth="1"/>
    <col min="6648" max="6648" width="45.28515625" customWidth="1"/>
    <col min="6649" max="6649" width="14.85546875" customWidth="1"/>
    <col min="6650" max="6650" width="12.28515625" customWidth="1"/>
    <col min="6651" max="6652" width="11.140625" customWidth="1"/>
    <col min="6653" max="6653" width="12.42578125" customWidth="1"/>
    <col min="6654" max="6654" width="11.42578125" customWidth="1"/>
    <col min="6655" max="6655" width="13.5703125" customWidth="1"/>
    <col min="6894" max="6894" width="23.140625" customWidth="1"/>
    <col min="6895" max="6895" width="42.85546875" customWidth="1"/>
    <col min="6897" max="6897" width="11.28515625" customWidth="1"/>
    <col min="6898" max="6898" width="12.85546875" customWidth="1"/>
    <col min="6899" max="6899" width="12.140625" customWidth="1"/>
    <col min="6900" max="6900" width="11.7109375" customWidth="1"/>
    <col min="6901" max="6901" width="11.42578125" customWidth="1"/>
    <col min="6902" max="6902" width="12.7109375" customWidth="1"/>
    <col min="6903" max="6903" width="4.140625" customWidth="1"/>
    <col min="6904" max="6904" width="45.28515625" customWidth="1"/>
    <col min="6905" max="6905" width="14.85546875" customWidth="1"/>
    <col min="6906" max="6906" width="12.28515625" customWidth="1"/>
    <col min="6907" max="6908" width="11.140625" customWidth="1"/>
    <col min="6909" max="6909" width="12.42578125" customWidth="1"/>
    <col min="6910" max="6910" width="11.42578125" customWidth="1"/>
    <col min="6911" max="6911" width="13.5703125" customWidth="1"/>
    <col min="7150" max="7150" width="23.140625" customWidth="1"/>
    <col min="7151" max="7151" width="42.85546875" customWidth="1"/>
    <col min="7153" max="7153" width="11.28515625" customWidth="1"/>
    <col min="7154" max="7154" width="12.85546875" customWidth="1"/>
    <col min="7155" max="7155" width="12.140625" customWidth="1"/>
    <col min="7156" max="7156" width="11.7109375" customWidth="1"/>
    <col min="7157" max="7157" width="11.42578125" customWidth="1"/>
    <col min="7158" max="7158" width="12.7109375" customWidth="1"/>
    <col min="7159" max="7159" width="4.140625" customWidth="1"/>
    <col min="7160" max="7160" width="45.28515625" customWidth="1"/>
    <col min="7161" max="7161" width="14.85546875" customWidth="1"/>
    <col min="7162" max="7162" width="12.28515625" customWidth="1"/>
    <col min="7163" max="7164" width="11.140625" customWidth="1"/>
    <col min="7165" max="7165" width="12.42578125" customWidth="1"/>
    <col min="7166" max="7166" width="11.42578125" customWidth="1"/>
    <col min="7167" max="7167" width="13.5703125" customWidth="1"/>
    <col min="7406" max="7406" width="23.140625" customWidth="1"/>
    <col min="7407" max="7407" width="42.85546875" customWidth="1"/>
    <col min="7409" max="7409" width="11.28515625" customWidth="1"/>
    <col min="7410" max="7410" width="12.85546875" customWidth="1"/>
    <col min="7411" max="7411" width="12.140625" customWidth="1"/>
    <col min="7412" max="7412" width="11.7109375" customWidth="1"/>
    <col min="7413" max="7413" width="11.42578125" customWidth="1"/>
    <col min="7414" max="7414" width="12.7109375" customWidth="1"/>
    <col min="7415" max="7415" width="4.140625" customWidth="1"/>
    <col min="7416" max="7416" width="45.28515625" customWidth="1"/>
    <col min="7417" max="7417" width="14.85546875" customWidth="1"/>
    <col min="7418" max="7418" width="12.28515625" customWidth="1"/>
    <col min="7419" max="7420" width="11.140625" customWidth="1"/>
    <col min="7421" max="7421" width="12.42578125" customWidth="1"/>
    <col min="7422" max="7422" width="11.42578125" customWidth="1"/>
    <col min="7423" max="7423" width="13.5703125" customWidth="1"/>
    <col min="7662" max="7662" width="23.140625" customWidth="1"/>
    <col min="7663" max="7663" width="42.85546875" customWidth="1"/>
    <col min="7665" max="7665" width="11.28515625" customWidth="1"/>
    <col min="7666" max="7666" width="12.85546875" customWidth="1"/>
    <col min="7667" max="7667" width="12.140625" customWidth="1"/>
    <col min="7668" max="7668" width="11.7109375" customWidth="1"/>
    <col min="7669" max="7669" width="11.42578125" customWidth="1"/>
    <col min="7670" max="7670" width="12.7109375" customWidth="1"/>
    <col min="7671" max="7671" width="4.140625" customWidth="1"/>
    <col min="7672" max="7672" width="45.28515625" customWidth="1"/>
    <col min="7673" max="7673" width="14.85546875" customWidth="1"/>
    <col min="7674" max="7674" width="12.28515625" customWidth="1"/>
    <col min="7675" max="7676" width="11.140625" customWidth="1"/>
    <col min="7677" max="7677" width="12.42578125" customWidth="1"/>
    <col min="7678" max="7678" width="11.42578125" customWidth="1"/>
    <col min="7679" max="7679" width="13.5703125" customWidth="1"/>
    <col min="7918" max="7918" width="23.140625" customWidth="1"/>
    <col min="7919" max="7919" width="42.85546875" customWidth="1"/>
    <col min="7921" max="7921" width="11.28515625" customWidth="1"/>
    <col min="7922" max="7922" width="12.85546875" customWidth="1"/>
    <col min="7923" max="7923" width="12.140625" customWidth="1"/>
    <col min="7924" max="7924" width="11.7109375" customWidth="1"/>
    <col min="7925" max="7925" width="11.42578125" customWidth="1"/>
    <col min="7926" max="7926" width="12.7109375" customWidth="1"/>
    <col min="7927" max="7927" width="4.140625" customWidth="1"/>
    <col min="7928" max="7928" width="45.28515625" customWidth="1"/>
    <col min="7929" max="7929" width="14.85546875" customWidth="1"/>
    <col min="7930" max="7930" width="12.28515625" customWidth="1"/>
    <col min="7931" max="7932" width="11.140625" customWidth="1"/>
    <col min="7933" max="7933" width="12.42578125" customWidth="1"/>
    <col min="7934" max="7934" width="11.42578125" customWidth="1"/>
    <col min="7935" max="7935" width="13.5703125" customWidth="1"/>
    <col min="8174" max="8174" width="23.140625" customWidth="1"/>
    <col min="8175" max="8175" width="42.85546875" customWidth="1"/>
    <col min="8177" max="8177" width="11.28515625" customWidth="1"/>
    <col min="8178" max="8178" width="12.85546875" customWidth="1"/>
    <col min="8179" max="8179" width="12.140625" customWidth="1"/>
    <col min="8180" max="8180" width="11.7109375" customWidth="1"/>
    <col min="8181" max="8181" width="11.42578125" customWidth="1"/>
    <col min="8182" max="8182" width="12.7109375" customWidth="1"/>
    <col min="8183" max="8183" width="4.140625" customWidth="1"/>
    <col min="8184" max="8184" width="45.28515625" customWidth="1"/>
    <col min="8185" max="8185" width="14.85546875" customWidth="1"/>
    <col min="8186" max="8186" width="12.28515625" customWidth="1"/>
    <col min="8187" max="8188" width="11.140625" customWidth="1"/>
    <col min="8189" max="8189" width="12.42578125" customWidth="1"/>
    <col min="8190" max="8190" width="11.42578125" customWidth="1"/>
    <col min="8191" max="8191" width="13.5703125" customWidth="1"/>
    <col min="8430" max="8430" width="23.140625" customWidth="1"/>
    <col min="8431" max="8431" width="42.85546875" customWidth="1"/>
    <col min="8433" max="8433" width="11.28515625" customWidth="1"/>
    <col min="8434" max="8434" width="12.85546875" customWidth="1"/>
    <col min="8435" max="8435" width="12.140625" customWidth="1"/>
    <col min="8436" max="8436" width="11.7109375" customWidth="1"/>
    <col min="8437" max="8437" width="11.42578125" customWidth="1"/>
    <col min="8438" max="8438" width="12.7109375" customWidth="1"/>
    <col min="8439" max="8439" width="4.140625" customWidth="1"/>
    <col min="8440" max="8440" width="45.28515625" customWidth="1"/>
    <col min="8441" max="8441" width="14.85546875" customWidth="1"/>
    <col min="8442" max="8442" width="12.28515625" customWidth="1"/>
    <col min="8443" max="8444" width="11.140625" customWidth="1"/>
    <col min="8445" max="8445" width="12.42578125" customWidth="1"/>
    <col min="8446" max="8446" width="11.42578125" customWidth="1"/>
    <col min="8447" max="8447" width="13.5703125" customWidth="1"/>
    <col min="8686" max="8686" width="23.140625" customWidth="1"/>
    <col min="8687" max="8687" width="42.85546875" customWidth="1"/>
    <col min="8689" max="8689" width="11.28515625" customWidth="1"/>
    <col min="8690" max="8690" width="12.85546875" customWidth="1"/>
    <col min="8691" max="8691" width="12.140625" customWidth="1"/>
    <col min="8692" max="8692" width="11.7109375" customWidth="1"/>
    <col min="8693" max="8693" width="11.42578125" customWidth="1"/>
    <col min="8694" max="8694" width="12.7109375" customWidth="1"/>
    <col min="8695" max="8695" width="4.140625" customWidth="1"/>
    <col min="8696" max="8696" width="45.28515625" customWidth="1"/>
    <col min="8697" max="8697" width="14.85546875" customWidth="1"/>
    <col min="8698" max="8698" width="12.28515625" customWidth="1"/>
    <col min="8699" max="8700" width="11.140625" customWidth="1"/>
    <col min="8701" max="8701" width="12.42578125" customWidth="1"/>
    <col min="8702" max="8702" width="11.42578125" customWidth="1"/>
    <col min="8703" max="8703" width="13.5703125" customWidth="1"/>
    <col min="8942" max="8942" width="23.140625" customWidth="1"/>
    <col min="8943" max="8943" width="42.85546875" customWidth="1"/>
    <col min="8945" max="8945" width="11.28515625" customWidth="1"/>
    <col min="8946" max="8946" width="12.85546875" customWidth="1"/>
    <col min="8947" max="8947" width="12.140625" customWidth="1"/>
    <col min="8948" max="8948" width="11.7109375" customWidth="1"/>
    <col min="8949" max="8949" width="11.42578125" customWidth="1"/>
    <col min="8950" max="8950" width="12.7109375" customWidth="1"/>
    <col min="8951" max="8951" width="4.140625" customWidth="1"/>
    <col min="8952" max="8952" width="45.28515625" customWidth="1"/>
    <col min="8953" max="8953" width="14.85546875" customWidth="1"/>
    <col min="8954" max="8954" width="12.28515625" customWidth="1"/>
    <col min="8955" max="8956" width="11.140625" customWidth="1"/>
    <col min="8957" max="8957" width="12.42578125" customWidth="1"/>
    <col min="8958" max="8958" width="11.42578125" customWidth="1"/>
    <col min="8959" max="8959" width="13.5703125" customWidth="1"/>
    <col min="9198" max="9198" width="23.140625" customWidth="1"/>
    <col min="9199" max="9199" width="42.85546875" customWidth="1"/>
    <col min="9201" max="9201" width="11.28515625" customWidth="1"/>
    <col min="9202" max="9202" width="12.85546875" customWidth="1"/>
    <col min="9203" max="9203" width="12.140625" customWidth="1"/>
    <col min="9204" max="9204" width="11.7109375" customWidth="1"/>
    <col min="9205" max="9205" width="11.42578125" customWidth="1"/>
    <col min="9206" max="9206" width="12.7109375" customWidth="1"/>
    <col min="9207" max="9207" width="4.140625" customWidth="1"/>
    <col min="9208" max="9208" width="45.28515625" customWidth="1"/>
    <col min="9209" max="9209" width="14.85546875" customWidth="1"/>
    <col min="9210" max="9210" width="12.28515625" customWidth="1"/>
    <col min="9211" max="9212" width="11.140625" customWidth="1"/>
    <col min="9213" max="9213" width="12.42578125" customWidth="1"/>
    <col min="9214" max="9214" width="11.42578125" customWidth="1"/>
    <col min="9215" max="9215" width="13.5703125" customWidth="1"/>
    <col min="9454" max="9454" width="23.140625" customWidth="1"/>
    <col min="9455" max="9455" width="42.85546875" customWidth="1"/>
    <col min="9457" max="9457" width="11.28515625" customWidth="1"/>
    <col min="9458" max="9458" width="12.85546875" customWidth="1"/>
    <col min="9459" max="9459" width="12.140625" customWidth="1"/>
    <col min="9460" max="9460" width="11.7109375" customWidth="1"/>
    <col min="9461" max="9461" width="11.42578125" customWidth="1"/>
    <col min="9462" max="9462" width="12.7109375" customWidth="1"/>
    <col min="9463" max="9463" width="4.140625" customWidth="1"/>
    <col min="9464" max="9464" width="45.28515625" customWidth="1"/>
    <col min="9465" max="9465" width="14.85546875" customWidth="1"/>
    <col min="9466" max="9466" width="12.28515625" customWidth="1"/>
    <col min="9467" max="9468" width="11.140625" customWidth="1"/>
    <col min="9469" max="9469" width="12.42578125" customWidth="1"/>
    <col min="9470" max="9470" width="11.42578125" customWidth="1"/>
    <col min="9471" max="9471" width="13.5703125" customWidth="1"/>
    <col min="9710" max="9710" width="23.140625" customWidth="1"/>
    <col min="9711" max="9711" width="42.85546875" customWidth="1"/>
    <col min="9713" max="9713" width="11.28515625" customWidth="1"/>
    <col min="9714" max="9714" width="12.85546875" customWidth="1"/>
    <col min="9715" max="9715" width="12.140625" customWidth="1"/>
    <col min="9716" max="9716" width="11.7109375" customWidth="1"/>
    <col min="9717" max="9717" width="11.42578125" customWidth="1"/>
    <col min="9718" max="9718" width="12.7109375" customWidth="1"/>
    <col min="9719" max="9719" width="4.140625" customWidth="1"/>
    <col min="9720" max="9720" width="45.28515625" customWidth="1"/>
    <col min="9721" max="9721" width="14.85546875" customWidth="1"/>
    <col min="9722" max="9722" width="12.28515625" customWidth="1"/>
    <col min="9723" max="9724" width="11.140625" customWidth="1"/>
    <col min="9725" max="9725" width="12.42578125" customWidth="1"/>
    <col min="9726" max="9726" width="11.42578125" customWidth="1"/>
    <col min="9727" max="9727" width="13.5703125" customWidth="1"/>
    <col min="9966" max="9966" width="23.140625" customWidth="1"/>
    <col min="9967" max="9967" width="42.85546875" customWidth="1"/>
    <col min="9969" max="9969" width="11.28515625" customWidth="1"/>
    <col min="9970" max="9970" width="12.85546875" customWidth="1"/>
    <col min="9971" max="9971" width="12.140625" customWidth="1"/>
    <col min="9972" max="9972" width="11.7109375" customWidth="1"/>
    <col min="9973" max="9973" width="11.42578125" customWidth="1"/>
    <col min="9974" max="9974" width="12.7109375" customWidth="1"/>
    <col min="9975" max="9975" width="4.140625" customWidth="1"/>
    <col min="9976" max="9976" width="45.28515625" customWidth="1"/>
    <col min="9977" max="9977" width="14.85546875" customWidth="1"/>
    <col min="9978" max="9978" width="12.28515625" customWidth="1"/>
    <col min="9979" max="9980" width="11.140625" customWidth="1"/>
    <col min="9981" max="9981" width="12.42578125" customWidth="1"/>
    <col min="9982" max="9982" width="11.42578125" customWidth="1"/>
    <col min="9983" max="9983" width="13.5703125" customWidth="1"/>
    <col min="10222" max="10222" width="23.140625" customWidth="1"/>
    <col min="10223" max="10223" width="42.85546875" customWidth="1"/>
    <col min="10225" max="10225" width="11.28515625" customWidth="1"/>
    <col min="10226" max="10226" width="12.85546875" customWidth="1"/>
    <col min="10227" max="10227" width="12.140625" customWidth="1"/>
    <col min="10228" max="10228" width="11.7109375" customWidth="1"/>
    <col min="10229" max="10229" width="11.42578125" customWidth="1"/>
    <col min="10230" max="10230" width="12.7109375" customWidth="1"/>
    <col min="10231" max="10231" width="4.140625" customWidth="1"/>
    <col min="10232" max="10232" width="45.28515625" customWidth="1"/>
    <col min="10233" max="10233" width="14.85546875" customWidth="1"/>
    <col min="10234" max="10234" width="12.28515625" customWidth="1"/>
    <col min="10235" max="10236" width="11.140625" customWidth="1"/>
    <col min="10237" max="10237" width="12.42578125" customWidth="1"/>
    <col min="10238" max="10238" width="11.42578125" customWidth="1"/>
    <col min="10239" max="10239" width="13.5703125" customWidth="1"/>
    <col min="10478" max="10478" width="23.140625" customWidth="1"/>
    <col min="10479" max="10479" width="42.85546875" customWidth="1"/>
    <col min="10481" max="10481" width="11.28515625" customWidth="1"/>
    <col min="10482" max="10482" width="12.85546875" customWidth="1"/>
    <col min="10483" max="10483" width="12.140625" customWidth="1"/>
    <col min="10484" max="10484" width="11.7109375" customWidth="1"/>
    <col min="10485" max="10485" width="11.42578125" customWidth="1"/>
    <col min="10486" max="10486" width="12.7109375" customWidth="1"/>
    <col min="10487" max="10487" width="4.140625" customWidth="1"/>
    <col min="10488" max="10488" width="45.28515625" customWidth="1"/>
    <col min="10489" max="10489" width="14.85546875" customWidth="1"/>
    <col min="10490" max="10490" width="12.28515625" customWidth="1"/>
    <col min="10491" max="10492" width="11.140625" customWidth="1"/>
    <col min="10493" max="10493" width="12.42578125" customWidth="1"/>
    <col min="10494" max="10494" width="11.42578125" customWidth="1"/>
    <col min="10495" max="10495" width="13.5703125" customWidth="1"/>
    <col min="10734" max="10734" width="23.140625" customWidth="1"/>
    <col min="10735" max="10735" width="42.85546875" customWidth="1"/>
    <col min="10737" max="10737" width="11.28515625" customWidth="1"/>
    <col min="10738" max="10738" width="12.85546875" customWidth="1"/>
    <col min="10739" max="10739" width="12.140625" customWidth="1"/>
    <col min="10740" max="10740" width="11.7109375" customWidth="1"/>
    <col min="10741" max="10741" width="11.42578125" customWidth="1"/>
    <col min="10742" max="10742" width="12.7109375" customWidth="1"/>
    <col min="10743" max="10743" width="4.140625" customWidth="1"/>
    <col min="10744" max="10744" width="45.28515625" customWidth="1"/>
    <col min="10745" max="10745" width="14.85546875" customWidth="1"/>
    <col min="10746" max="10746" width="12.28515625" customWidth="1"/>
    <col min="10747" max="10748" width="11.140625" customWidth="1"/>
    <col min="10749" max="10749" width="12.42578125" customWidth="1"/>
    <col min="10750" max="10750" width="11.42578125" customWidth="1"/>
    <col min="10751" max="10751" width="13.5703125" customWidth="1"/>
    <col min="10990" max="10990" width="23.140625" customWidth="1"/>
    <col min="10991" max="10991" width="42.85546875" customWidth="1"/>
    <col min="10993" max="10993" width="11.28515625" customWidth="1"/>
    <col min="10994" max="10994" width="12.85546875" customWidth="1"/>
    <col min="10995" max="10995" width="12.140625" customWidth="1"/>
    <col min="10996" max="10996" width="11.7109375" customWidth="1"/>
    <col min="10997" max="10997" width="11.42578125" customWidth="1"/>
    <col min="10998" max="10998" width="12.7109375" customWidth="1"/>
    <col min="10999" max="10999" width="4.140625" customWidth="1"/>
    <col min="11000" max="11000" width="45.28515625" customWidth="1"/>
    <col min="11001" max="11001" width="14.85546875" customWidth="1"/>
    <col min="11002" max="11002" width="12.28515625" customWidth="1"/>
    <col min="11003" max="11004" width="11.140625" customWidth="1"/>
    <col min="11005" max="11005" width="12.42578125" customWidth="1"/>
    <col min="11006" max="11006" width="11.42578125" customWidth="1"/>
    <col min="11007" max="11007" width="13.5703125" customWidth="1"/>
    <col min="11246" max="11246" width="23.140625" customWidth="1"/>
    <col min="11247" max="11247" width="42.85546875" customWidth="1"/>
    <col min="11249" max="11249" width="11.28515625" customWidth="1"/>
    <col min="11250" max="11250" width="12.85546875" customWidth="1"/>
    <col min="11251" max="11251" width="12.140625" customWidth="1"/>
    <col min="11252" max="11252" width="11.7109375" customWidth="1"/>
    <col min="11253" max="11253" width="11.42578125" customWidth="1"/>
    <col min="11254" max="11254" width="12.7109375" customWidth="1"/>
    <col min="11255" max="11255" width="4.140625" customWidth="1"/>
    <col min="11256" max="11256" width="45.28515625" customWidth="1"/>
    <col min="11257" max="11257" width="14.85546875" customWidth="1"/>
    <col min="11258" max="11258" width="12.28515625" customWidth="1"/>
    <col min="11259" max="11260" width="11.140625" customWidth="1"/>
    <col min="11261" max="11261" width="12.42578125" customWidth="1"/>
    <col min="11262" max="11262" width="11.42578125" customWidth="1"/>
    <col min="11263" max="11263" width="13.5703125" customWidth="1"/>
    <col min="11502" max="11502" width="23.140625" customWidth="1"/>
    <col min="11503" max="11503" width="42.85546875" customWidth="1"/>
    <col min="11505" max="11505" width="11.28515625" customWidth="1"/>
    <col min="11506" max="11506" width="12.85546875" customWidth="1"/>
    <col min="11507" max="11507" width="12.140625" customWidth="1"/>
    <col min="11508" max="11508" width="11.7109375" customWidth="1"/>
    <col min="11509" max="11509" width="11.42578125" customWidth="1"/>
    <col min="11510" max="11510" width="12.7109375" customWidth="1"/>
    <col min="11511" max="11511" width="4.140625" customWidth="1"/>
    <col min="11512" max="11512" width="45.28515625" customWidth="1"/>
    <col min="11513" max="11513" width="14.85546875" customWidth="1"/>
    <col min="11514" max="11514" width="12.28515625" customWidth="1"/>
    <col min="11515" max="11516" width="11.140625" customWidth="1"/>
    <col min="11517" max="11517" width="12.42578125" customWidth="1"/>
    <col min="11518" max="11518" width="11.42578125" customWidth="1"/>
    <col min="11519" max="11519" width="13.5703125" customWidth="1"/>
    <col min="11758" max="11758" width="23.140625" customWidth="1"/>
    <col min="11759" max="11759" width="42.85546875" customWidth="1"/>
    <col min="11761" max="11761" width="11.28515625" customWidth="1"/>
    <col min="11762" max="11762" width="12.85546875" customWidth="1"/>
    <col min="11763" max="11763" width="12.140625" customWidth="1"/>
    <col min="11764" max="11764" width="11.7109375" customWidth="1"/>
    <col min="11765" max="11765" width="11.42578125" customWidth="1"/>
    <col min="11766" max="11766" width="12.7109375" customWidth="1"/>
    <col min="11767" max="11767" width="4.140625" customWidth="1"/>
    <col min="11768" max="11768" width="45.28515625" customWidth="1"/>
    <col min="11769" max="11769" width="14.85546875" customWidth="1"/>
    <col min="11770" max="11770" width="12.28515625" customWidth="1"/>
    <col min="11771" max="11772" width="11.140625" customWidth="1"/>
    <col min="11773" max="11773" width="12.42578125" customWidth="1"/>
    <col min="11774" max="11774" width="11.42578125" customWidth="1"/>
    <col min="11775" max="11775" width="13.5703125" customWidth="1"/>
    <col min="12014" max="12014" width="23.140625" customWidth="1"/>
    <col min="12015" max="12015" width="42.85546875" customWidth="1"/>
    <col min="12017" max="12017" width="11.28515625" customWidth="1"/>
    <col min="12018" max="12018" width="12.85546875" customWidth="1"/>
    <col min="12019" max="12019" width="12.140625" customWidth="1"/>
    <col min="12020" max="12020" width="11.7109375" customWidth="1"/>
    <col min="12021" max="12021" width="11.42578125" customWidth="1"/>
    <col min="12022" max="12022" width="12.7109375" customWidth="1"/>
    <col min="12023" max="12023" width="4.140625" customWidth="1"/>
    <col min="12024" max="12024" width="45.28515625" customWidth="1"/>
    <col min="12025" max="12025" width="14.85546875" customWidth="1"/>
    <col min="12026" max="12026" width="12.28515625" customWidth="1"/>
    <col min="12027" max="12028" width="11.140625" customWidth="1"/>
    <col min="12029" max="12029" width="12.42578125" customWidth="1"/>
    <col min="12030" max="12030" width="11.42578125" customWidth="1"/>
    <col min="12031" max="12031" width="13.5703125" customWidth="1"/>
    <col min="12270" max="12270" width="23.140625" customWidth="1"/>
    <col min="12271" max="12271" width="42.85546875" customWidth="1"/>
    <col min="12273" max="12273" width="11.28515625" customWidth="1"/>
    <col min="12274" max="12274" width="12.85546875" customWidth="1"/>
    <col min="12275" max="12275" width="12.140625" customWidth="1"/>
    <col min="12276" max="12276" width="11.7109375" customWidth="1"/>
    <col min="12277" max="12277" width="11.42578125" customWidth="1"/>
    <col min="12278" max="12278" width="12.7109375" customWidth="1"/>
    <col min="12279" max="12279" width="4.140625" customWidth="1"/>
    <col min="12280" max="12280" width="45.28515625" customWidth="1"/>
    <col min="12281" max="12281" width="14.85546875" customWidth="1"/>
    <col min="12282" max="12282" width="12.28515625" customWidth="1"/>
    <col min="12283" max="12284" width="11.140625" customWidth="1"/>
    <col min="12285" max="12285" width="12.42578125" customWidth="1"/>
    <col min="12286" max="12286" width="11.42578125" customWidth="1"/>
    <col min="12287" max="12287" width="13.5703125" customWidth="1"/>
    <col min="12526" max="12526" width="23.140625" customWidth="1"/>
    <col min="12527" max="12527" width="42.85546875" customWidth="1"/>
    <col min="12529" max="12529" width="11.28515625" customWidth="1"/>
    <col min="12530" max="12530" width="12.85546875" customWidth="1"/>
    <col min="12531" max="12531" width="12.140625" customWidth="1"/>
    <col min="12532" max="12532" width="11.7109375" customWidth="1"/>
    <col min="12533" max="12533" width="11.42578125" customWidth="1"/>
    <col min="12534" max="12534" width="12.7109375" customWidth="1"/>
    <col min="12535" max="12535" width="4.140625" customWidth="1"/>
    <col min="12536" max="12536" width="45.28515625" customWidth="1"/>
    <col min="12537" max="12537" width="14.85546875" customWidth="1"/>
    <col min="12538" max="12538" width="12.28515625" customWidth="1"/>
    <col min="12539" max="12540" width="11.140625" customWidth="1"/>
    <col min="12541" max="12541" width="12.42578125" customWidth="1"/>
    <col min="12542" max="12542" width="11.42578125" customWidth="1"/>
    <col min="12543" max="12543" width="13.5703125" customWidth="1"/>
    <col min="12782" max="12782" width="23.140625" customWidth="1"/>
    <col min="12783" max="12783" width="42.85546875" customWidth="1"/>
    <col min="12785" max="12785" width="11.28515625" customWidth="1"/>
    <col min="12786" max="12786" width="12.85546875" customWidth="1"/>
    <col min="12787" max="12787" width="12.140625" customWidth="1"/>
    <col min="12788" max="12788" width="11.7109375" customWidth="1"/>
    <col min="12789" max="12789" width="11.42578125" customWidth="1"/>
    <col min="12790" max="12790" width="12.7109375" customWidth="1"/>
    <col min="12791" max="12791" width="4.140625" customWidth="1"/>
    <col min="12792" max="12792" width="45.28515625" customWidth="1"/>
    <col min="12793" max="12793" width="14.85546875" customWidth="1"/>
    <col min="12794" max="12794" width="12.28515625" customWidth="1"/>
    <col min="12795" max="12796" width="11.140625" customWidth="1"/>
    <col min="12797" max="12797" width="12.42578125" customWidth="1"/>
    <col min="12798" max="12798" width="11.42578125" customWidth="1"/>
    <col min="12799" max="12799" width="13.5703125" customWidth="1"/>
    <col min="13038" max="13038" width="23.140625" customWidth="1"/>
    <col min="13039" max="13039" width="42.85546875" customWidth="1"/>
    <col min="13041" max="13041" width="11.28515625" customWidth="1"/>
    <col min="13042" max="13042" width="12.85546875" customWidth="1"/>
    <col min="13043" max="13043" width="12.140625" customWidth="1"/>
    <col min="13044" max="13044" width="11.7109375" customWidth="1"/>
    <col min="13045" max="13045" width="11.42578125" customWidth="1"/>
    <col min="13046" max="13046" width="12.7109375" customWidth="1"/>
    <col min="13047" max="13047" width="4.140625" customWidth="1"/>
    <col min="13048" max="13048" width="45.28515625" customWidth="1"/>
    <col min="13049" max="13049" width="14.85546875" customWidth="1"/>
    <col min="13050" max="13050" width="12.28515625" customWidth="1"/>
    <col min="13051" max="13052" width="11.140625" customWidth="1"/>
    <col min="13053" max="13053" width="12.42578125" customWidth="1"/>
    <col min="13054" max="13054" width="11.42578125" customWidth="1"/>
    <col min="13055" max="13055" width="13.5703125" customWidth="1"/>
    <col min="13294" max="13294" width="23.140625" customWidth="1"/>
    <col min="13295" max="13295" width="42.85546875" customWidth="1"/>
    <col min="13297" max="13297" width="11.28515625" customWidth="1"/>
    <col min="13298" max="13298" width="12.85546875" customWidth="1"/>
    <col min="13299" max="13299" width="12.140625" customWidth="1"/>
    <col min="13300" max="13300" width="11.7109375" customWidth="1"/>
    <col min="13301" max="13301" width="11.42578125" customWidth="1"/>
    <col min="13302" max="13302" width="12.7109375" customWidth="1"/>
    <col min="13303" max="13303" width="4.140625" customWidth="1"/>
    <col min="13304" max="13304" width="45.28515625" customWidth="1"/>
    <col min="13305" max="13305" width="14.85546875" customWidth="1"/>
    <col min="13306" max="13306" width="12.28515625" customWidth="1"/>
    <col min="13307" max="13308" width="11.140625" customWidth="1"/>
    <col min="13309" max="13309" width="12.42578125" customWidth="1"/>
    <col min="13310" max="13310" width="11.42578125" customWidth="1"/>
    <col min="13311" max="13311" width="13.5703125" customWidth="1"/>
    <col min="13550" max="13550" width="23.140625" customWidth="1"/>
    <col min="13551" max="13551" width="42.85546875" customWidth="1"/>
    <col min="13553" max="13553" width="11.28515625" customWidth="1"/>
    <col min="13554" max="13554" width="12.85546875" customWidth="1"/>
    <col min="13555" max="13555" width="12.140625" customWidth="1"/>
    <col min="13556" max="13556" width="11.7109375" customWidth="1"/>
    <col min="13557" max="13557" width="11.42578125" customWidth="1"/>
    <col min="13558" max="13558" width="12.7109375" customWidth="1"/>
    <col min="13559" max="13559" width="4.140625" customWidth="1"/>
    <col min="13560" max="13560" width="45.28515625" customWidth="1"/>
    <col min="13561" max="13561" width="14.85546875" customWidth="1"/>
    <col min="13562" max="13562" width="12.28515625" customWidth="1"/>
    <col min="13563" max="13564" width="11.140625" customWidth="1"/>
    <col min="13565" max="13565" width="12.42578125" customWidth="1"/>
    <col min="13566" max="13566" width="11.42578125" customWidth="1"/>
    <col min="13567" max="13567" width="13.5703125" customWidth="1"/>
    <col min="13806" max="13806" width="23.140625" customWidth="1"/>
    <col min="13807" max="13807" width="42.85546875" customWidth="1"/>
    <col min="13809" max="13809" width="11.28515625" customWidth="1"/>
    <col min="13810" max="13810" width="12.85546875" customWidth="1"/>
    <col min="13811" max="13811" width="12.140625" customWidth="1"/>
    <col min="13812" max="13812" width="11.7109375" customWidth="1"/>
    <col min="13813" max="13813" width="11.42578125" customWidth="1"/>
    <col min="13814" max="13814" width="12.7109375" customWidth="1"/>
    <col min="13815" max="13815" width="4.140625" customWidth="1"/>
    <col min="13816" max="13816" width="45.28515625" customWidth="1"/>
    <col min="13817" max="13817" width="14.85546875" customWidth="1"/>
    <col min="13818" max="13818" width="12.28515625" customWidth="1"/>
    <col min="13819" max="13820" width="11.140625" customWidth="1"/>
    <col min="13821" max="13821" width="12.42578125" customWidth="1"/>
    <col min="13822" max="13822" width="11.42578125" customWidth="1"/>
    <col min="13823" max="13823" width="13.5703125" customWidth="1"/>
    <col min="14062" max="14062" width="23.140625" customWidth="1"/>
    <col min="14063" max="14063" width="42.85546875" customWidth="1"/>
    <col min="14065" max="14065" width="11.28515625" customWidth="1"/>
    <col min="14066" max="14066" width="12.85546875" customWidth="1"/>
    <col min="14067" max="14067" width="12.140625" customWidth="1"/>
    <col min="14068" max="14068" width="11.7109375" customWidth="1"/>
    <col min="14069" max="14069" width="11.42578125" customWidth="1"/>
    <col min="14070" max="14070" width="12.7109375" customWidth="1"/>
    <col min="14071" max="14071" width="4.140625" customWidth="1"/>
    <col min="14072" max="14072" width="45.28515625" customWidth="1"/>
    <col min="14073" max="14073" width="14.85546875" customWidth="1"/>
    <col min="14074" max="14074" width="12.28515625" customWidth="1"/>
    <col min="14075" max="14076" width="11.140625" customWidth="1"/>
    <col min="14077" max="14077" width="12.42578125" customWidth="1"/>
    <col min="14078" max="14078" width="11.42578125" customWidth="1"/>
    <col min="14079" max="14079" width="13.5703125" customWidth="1"/>
    <col min="14318" max="14318" width="23.140625" customWidth="1"/>
    <col min="14319" max="14319" width="42.85546875" customWidth="1"/>
    <col min="14321" max="14321" width="11.28515625" customWidth="1"/>
    <col min="14322" max="14322" width="12.85546875" customWidth="1"/>
    <col min="14323" max="14323" width="12.140625" customWidth="1"/>
    <col min="14324" max="14324" width="11.7109375" customWidth="1"/>
    <col min="14325" max="14325" width="11.42578125" customWidth="1"/>
    <col min="14326" max="14326" width="12.7109375" customWidth="1"/>
    <col min="14327" max="14327" width="4.140625" customWidth="1"/>
    <col min="14328" max="14328" width="45.28515625" customWidth="1"/>
    <col min="14329" max="14329" width="14.85546875" customWidth="1"/>
    <col min="14330" max="14330" width="12.28515625" customWidth="1"/>
    <col min="14331" max="14332" width="11.140625" customWidth="1"/>
    <col min="14333" max="14333" width="12.42578125" customWidth="1"/>
    <col min="14334" max="14334" width="11.42578125" customWidth="1"/>
    <col min="14335" max="14335" width="13.5703125" customWidth="1"/>
    <col min="14574" max="14574" width="23.140625" customWidth="1"/>
    <col min="14575" max="14575" width="42.85546875" customWidth="1"/>
    <col min="14577" max="14577" width="11.28515625" customWidth="1"/>
    <col min="14578" max="14578" width="12.85546875" customWidth="1"/>
    <col min="14579" max="14579" width="12.140625" customWidth="1"/>
    <col min="14580" max="14580" width="11.7109375" customWidth="1"/>
    <col min="14581" max="14581" width="11.42578125" customWidth="1"/>
    <col min="14582" max="14582" width="12.7109375" customWidth="1"/>
    <col min="14583" max="14583" width="4.140625" customWidth="1"/>
    <col min="14584" max="14584" width="45.28515625" customWidth="1"/>
    <col min="14585" max="14585" width="14.85546875" customWidth="1"/>
    <col min="14586" max="14586" width="12.28515625" customWidth="1"/>
    <col min="14587" max="14588" width="11.140625" customWidth="1"/>
    <col min="14589" max="14589" width="12.42578125" customWidth="1"/>
    <col min="14590" max="14590" width="11.42578125" customWidth="1"/>
    <col min="14591" max="14591" width="13.5703125" customWidth="1"/>
    <col min="14830" max="14830" width="23.140625" customWidth="1"/>
    <col min="14831" max="14831" width="42.85546875" customWidth="1"/>
    <col min="14833" max="14833" width="11.28515625" customWidth="1"/>
    <col min="14834" max="14834" width="12.85546875" customWidth="1"/>
    <col min="14835" max="14835" width="12.140625" customWidth="1"/>
    <col min="14836" max="14836" width="11.7109375" customWidth="1"/>
    <col min="14837" max="14837" width="11.42578125" customWidth="1"/>
    <col min="14838" max="14838" width="12.7109375" customWidth="1"/>
    <col min="14839" max="14839" width="4.140625" customWidth="1"/>
    <col min="14840" max="14840" width="45.28515625" customWidth="1"/>
    <col min="14841" max="14841" width="14.85546875" customWidth="1"/>
    <col min="14842" max="14842" width="12.28515625" customWidth="1"/>
    <col min="14843" max="14844" width="11.140625" customWidth="1"/>
    <col min="14845" max="14845" width="12.42578125" customWidth="1"/>
    <col min="14846" max="14846" width="11.42578125" customWidth="1"/>
    <col min="14847" max="14847" width="13.5703125" customWidth="1"/>
    <col min="15086" max="15086" width="23.140625" customWidth="1"/>
    <col min="15087" max="15087" width="42.85546875" customWidth="1"/>
    <col min="15089" max="15089" width="11.28515625" customWidth="1"/>
    <col min="15090" max="15090" width="12.85546875" customWidth="1"/>
    <col min="15091" max="15091" width="12.140625" customWidth="1"/>
    <col min="15092" max="15092" width="11.7109375" customWidth="1"/>
    <col min="15093" max="15093" width="11.42578125" customWidth="1"/>
    <col min="15094" max="15094" width="12.7109375" customWidth="1"/>
    <col min="15095" max="15095" width="4.140625" customWidth="1"/>
    <col min="15096" max="15096" width="45.28515625" customWidth="1"/>
    <col min="15097" max="15097" width="14.85546875" customWidth="1"/>
    <col min="15098" max="15098" width="12.28515625" customWidth="1"/>
    <col min="15099" max="15100" width="11.140625" customWidth="1"/>
    <col min="15101" max="15101" width="12.42578125" customWidth="1"/>
    <col min="15102" max="15102" width="11.42578125" customWidth="1"/>
    <col min="15103" max="15103" width="13.5703125" customWidth="1"/>
    <col min="15342" max="15342" width="23.140625" customWidth="1"/>
    <col min="15343" max="15343" width="42.85546875" customWidth="1"/>
    <col min="15345" max="15345" width="11.28515625" customWidth="1"/>
    <col min="15346" max="15346" width="12.85546875" customWidth="1"/>
    <col min="15347" max="15347" width="12.140625" customWidth="1"/>
    <col min="15348" max="15348" width="11.7109375" customWidth="1"/>
    <col min="15349" max="15349" width="11.42578125" customWidth="1"/>
    <col min="15350" max="15350" width="12.7109375" customWidth="1"/>
    <col min="15351" max="15351" width="4.140625" customWidth="1"/>
    <col min="15352" max="15352" width="45.28515625" customWidth="1"/>
    <col min="15353" max="15353" width="14.85546875" customWidth="1"/>
    <col min="15354" max="15354" width="12.28515625" customWidth="1"/>
    <col min="15355" max="15356" width="11.140625" customWidth="1"/>
    <col min="15357" max="15357" width="12.42578125" customWidth="1"/>
    <col min="15358" max="15358" width="11.42578125" customWidth="1"/>
    <col min="15359" max="15359" width="13.5703125" customWidth="1"/>
    <col min="15598" max="15598" width="23.140625" customWidth="1"/>
    <col min="15599" max="15599" width="42.85546875" customWidth="1"/>
    <col min="15601" max="15601" width="11.28515625" customWidth="1"/>
    <col min="15602" max="15602" width="12.85546875" customWidth="1"/>
    <col min="15603" max="15603" width="12.140625" customWidth="1"/>
    <col min="15604" max="15604" width="11.7109375" customWidth="1"/>
    <col min="15605" max="15605" width="11.42578125" customWidth="1"/>
    <col min="15606" max="15606" width="12.7109375" customWidth="1"/>
    <col min="15607" max="15607" width="4.140625" customWidth="1"/>
    <col min="15608" max="15608" width="45.28515625" customWidth="1"/>
    <col min="15609" max="15609" width="14.85546875" customWidth="1"/>
    <col min="15610" max="15610" width="12.28515625" customWidth="1"/>
    <col min="15611" max="15612" width="11.140625" customWidth="1"/>
    <col min="15613" max="15613" width="12.42578125" customWidth="1"/>
    <col min="15614" max="15614" width="11.42578125" customWidth="1"/>
    <col min="15615" max="15615" width="13.5703125" customWidth="1"/>
    <col min="15854" max="15854" width="23.140625" customWidth="1"/>
    <col min="15855" max="15855" width="42.85546875" customWidth="1"/>
    <col min="15857" max="15857" width="11.28515625" customWidth="1"/>
    <col min="15858" max="15858" width="12.85546875" customWidth="1"/>
    <col min="15859" max="15859" width="12.140625" customWidth="1"/>
    <col min="15860" max="15860" width="11.7109375" customWidth="1"/>
    <col min="15861" max="15861" width="11.42578125" customWidth="1"/>
    <col min="15862" max="15862" width="12.7109375" customWidth="1"/>
    <col min="15863" max="15863" width="4.140625" customWidth="1"/>
    <col min="15864" max="15864" width="45.28515625" customWidth="1"/>
    <col min="15865" max="15865" width="14.85546875" customWidth="1"/>
    <col min="15866" max="15866" width="12.28515625" customWidth="1"/>
    <col min="15867" max="15868" width="11.140625" customWidth="1"/>
    <col min="15869" max="15869" width="12.42578125" customWidth="1"/>
    <col min="15870" max="15870" width="11.42578125" customWidth="1"/>
    <col min="15871" max="15871" width="13.5703125" customWidth="1"/>
    <col min="16110" max="16110" width="23.140625" customWidth="1"/>
    <col min="16111" max="16111" width="42.85546875" customWidth="1"/>
    <col min="16113" max="16113" width="11.28515625" customWidth="1"/>
    <col min="16114" max="16114" width="12.85546875" customWidth="1"/>
    <col min="16115" max="16115" width="12.140625" customWidth="1"/>
    <col min="16116" max="16116" width="11.7109375" customWidth="1"/>
    <col min="16117" max="16117" width="11.42578125" customWidth="1"/>
    <col min="16118" max="16118" width="12.7109375" customWidth="1"/>
    <col min="16119" max="16119" width="4.140625" customWidth="1"/>
    <col min="16120" max="16120" width="45.28515625" customWidth="1"/>
    <col min="16121" max="16121" width="14.85546875" customWidth="1"/>
    <col min="16122" max="16122" width="12.28515625" customWidth="1"/>
    <col min="16123" max="16124" width="11.140625" customWidth="1"/>
    <col min="16125" max="16125" width="12.42578125" customWidth="1"/>
    <col min="16126" max="16126" width="11.42578125" customWidth="1"/>
    <col min="16127" max="16127" width="13.5703125" customWidth="1"/>
  </cols>
  <sheetData>
    <row r="2" spans="1:9" ht="18.75" x14ac:dyDescent="0.3">
      <c r="A2" s="1"/>
      <c r="B2" s="2" t="s">
        <v>0</v>
      </c>
      <c r="C2" s="1"/>
      <c r="D2" s="1"/>
      <c r="E2" s="1"/>
      <c r="F2" s="1"/>
      <c r="G2" s="3"/>
      <c r="H2" s="3"/>
      <c r="I2" s="185"/>
    </row>
    <row r="3" spans="1:9" ht="18.75" x14ac:dyDescent="0.3">
      <c r="A3" s="2" t="s">
        <v>1</v>
      </c>
      <c r="B3" s="2"/>
      <c r="C3" s="2"/>
      <c r="D3" s="2"/>
      <c r="E3" s="2"/>
      <c r="F3" s="2"/>
      <c r="G3" s="3"/>
      <c r="H3" s="3"/>
      <c r="I3" s="185"/>
    </row>
    <row r="4" spans="1:9" ht="18.75" x14ac:dyDescent="0.3">
      <c r="A4" s="2" t="s">
        <v>2</v>
      </c>
      <c r="B4" s="2"/>
      <c r="C4" s="2"/>
      <c r="D4" s="2"/>
      <c r="E4" s="2"/>
      <c r="F4" s="2"/>
      <c r="G4" s="3"/>
      <c r="H4" s="3"/>
      <c r="I4" s="185"/>
    </row>
    <row r="5" spans="1:9" ht="18.75" x14ac:dyDescent="0.3">
      <c r="A5" s="2" t="s">
        <v>195</v>
      </c>
      <c r="B5" s="2"/>
      <c r="C5" s="2"/>
      <c r="D5" s="2"/>
      <c r="E5" s="2"/>
      <c r="F5" s="2"/>
      <c r="G5" s="3"/>
      <c r="H5" s="3"/>
      <c r="I5" s="185"/>
    </row>
    <row r="6" spans="1:9" ht="18.75" x14ac:dyDescent="0.3">
      <c r="A6" s="2" t="s">
        <v>101</v>
      </c>
      <c r="B6" s="2"/>
      <c r="C6" s="2"/>
      <c r="D6" s="2"/>
      <c r="E6" s="2"/>
      <c r="F6" s="2"/>
      <c r="G6" s="3"/>
      <c r="H6" s="3"/>
      <c r="I6" s="185"/>
    </row>
    <row r="7" spans="1:9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186"/>
    </row>
    <row r="8" spans="1:9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185"/>
    </row>
    <row r="9" spans="1:9" x14ac:dyDescent="0.25">
      <c r="A9" s="126" t="s">
        <v>4</v>
      </c>
      <c r="B9" s="6"/>
      <c r="C9" s="6"/>
      <c r="D9" s="6"/>
      <c r="E9" s="6"/>
      <c r="F9" s="6"/>
      <c r="G9" s="6"/>
      <c r="H9" s="7"/>
      <c r="I9" s="185"/>
    </row>
    <row r="10" spans="1:9" x14ac:dyDescent="0.25">
      <c r="A10" s="29" t="s">
        <v>5</v>
      </c>
      <c r="B10" s="9">
        <v>1896.8</v>
      </c>
      <c r="C10" s="9"/>
      <c r="D10" s="9"/>
      <c r="E10" s="9"/>
      <c r="F10" s="9"/>
      <c r="G10" s="9"/>
      <c r="H10" s="10"/>
      <c r="I10" s="185"/>
    </row>
    <row r="11" spans="1:9" x14ac:dyDescent="0.25">
      <c r="A11" s="85" t="s">
        <v>9</v>
      </c>
      <c r="B11" s="18" t="s">
        <v>10</v>
      </c>
      <c r="C11" s="18"/>
      <c r="D11" s="18"/>
      <c r="E11" s="18"/>
      <c r="F11" s="18"/>
      <c r="G11" s="18"/>
      <c r="H11" s="19"/>
      <c r="I11" s="185"/>
    </row>
    <row r="12" spans="1:9" x14ac:dyDescent="0.25">
      <c r="A12" s="45" t="s">
        <v>18</v>
      </c>
      <c r="B12" s="9">
        <v>1896.8</v>
      </c>
      <c r="C12" s="9"/>
      <c r="D12" s="9"/>
      <c r="E12" s="9"/>
      <c r="F12" s="9"/>
      <c r="G12" s="9"/>
      <c r="H12" s="10"/>
      <c r="I12" s="185"/>
    </row>
    <row r="13" spans="1:9" ht="15.75" thickBot="1" x14ac:dyDescent="0.3">
      <c r="A13" s="86" t="s">
        <v>20</v>
      </c>
      <c r="B13" s="25">
        <v>0</v>
      </c>
      <c r="C13" s="25"/>
      <c r="D13" s="25"/>
      <c r="E13" s="25"/>
      <c r="F13" s="25"/>
      <c r="G13" s="25"/>
      <c r="H13" s="26"/>
      <c r="I13" s="185"/>
    </row>
    <row r="14" spans="1:9" x14ac:dyDescent="0.25">
      <c r="A14" s="29"/>
      <c r="B14" s="126"/>
      <c r="C14" s="9" t="s">
        <v>23</v>
      </c>
      <c r="D14" s="30"/>
      <c r="E14" s="96" t="s">
        <v>24</v>
      </c>
      <c r="F14" s="97"/>
      <c r="G14" s="9" t="s">
        <v>25</v>
      </c>
      <c r="H14" s="31"/>
      <c r="I14" s="186"/>
    </row>
    <row r="15" spans="1:9" x14ac:dyDescent="0.25">
      <c r="A15" s="29" t="s">
        <v>27</v>
      </c>
      <c r="B15" s="36" t="s">
        <v>28</v>
      </c>
      <c r="C15" s="37" t="s">
        <v>29</v>
      </c>
      <c r="D15" s="38" t="s">
        <v>30</v>
      </c>
      <c r="E15" s="37" t="s">
        <v>29</v>
      </c>
      <c r="F15" s="38" t="s">
        <v>30</v>
      </c>
      <c r="G15" s="39" t="s">
        <v>29</v>
      </c>
      <c r="H15" s="38" t="s">
        <v>30</v>
      </c>
      <c r="I15" s="186"/>
    </row>
    <row r="16" spans="1:9" x14ac:dyDescent="0.25">
      <c r="A16" s="29" t="s">
        <v>31</v>
      </c>
      <c r="B16" s="29"/>
      <c r="C16" s="37" t="s">
        <v>32</v>
      </c>
      <c r="D16" s="38" t="s">
        <v>33</v>
      </c>
      <c r="E16" s="37" t="s">
        <v>32</v>
      </c>
      <c r="F16" s="38" t="s">
        <v>34</v>
      </c>
      <c r="G16" s="39" t="s">
        <v>32</v>
      </c>
      <c r="H16" s="38" t="s">
        <v>34</v>
      </c>
      <c r="I16" s="185"/>
    </row>
    <row r="17" spans="1:9" x14ac:dyDescent="0.25">
      <c r="A17" s="29"/>
      <c r="B17" s="29"/>
      <c r="C17" s="8" t="s">
        <v>35</v>
      </c>
      <c r="D17" s="38" t="s">
        <v>36</v>
      </c>
      <c r="E17" s="8" t="s">
        <v>35</v>
      </c>
      <c r="F17" s="38" t="s">
        <v>36</v>
      </c>
      <c r="G17" s="8" t="s">
        <v>35</v>
      </c>
      <c r="H17" s="38" t="s">
        <v>36</v>
      </c>
      <c r="I17" s="185"/>
    </row>
    <row r="18" spans="1:9" x14ac:dyDescent="0.25">
      <c r="A18" s="45"/>
      <c r="B18" s="45"/>
      <c r="C18" s="46" t="s">
        <v>22</v>
      </c>
      <c r="D18" s="31" t="s">
        <v>21</v>
      </c>
      <c r="E18" s="46" t="s">
        <v>22</v>
      </c>
      <c r="F18" s="31" t="s">
        <v>21</v>
      </c>
      <c r="G18" s="47" t="s">
        <v>22</v>
      </c>
      <c r="H18" s="31" t="s">
        <v>21</v>
      </c>
      <c r="I18" s="185"/>
    </row>
    <row r="19" spans="1:9" ht="16.5" customHeight="1" x14ac:dyDescent="0.25">
      <c r="A19" s="169" t="s">
        <v>37</v>
      </c>
      <c r="B19" s="36" t="s">
        <v>38</v>
      </c>
      <c r="C19" s="99">
        <f>D19*10*1896.8</f>
        <v>55386.559999999998</v>
      </c>
      <c r="D19" s="49">
        <v>2.92</v>
      </c>
      <c r="E19" s="99">
        <f>F19*10*1896.8</f>
        <v>55386.559999999998</v>
      </c>
      <c r="F19" s="49">
        <v>2.92</v>
      </c>
      <c r="G19" s="78">
        <f>C19-E19</f>
        <v>0</v>
      </c>
      <c r="H19" s="49">
        <f>D19-F19</f>
        <v>0</v>
      </c>
      <c r="I19" s="187"/>
    </row>
    <row r="20" spans="1:9" ht="16.5" customHeight="1" x14ac:dyDescent="0.25">
      <c r="A20" s="169" t="s">
        <v>152</v>
      </c>
      <c r="B20" s="36" t="s">
        <v>40</v>
      </c>
      <c r="C20" s="37"/>
      <c r="D20" s="38"/>
      <c r="E20" s="37"/>
      <c r="F20" s="38"/>
      <c r="G20" s="39"/>
      <c r="H20" s="38"/>
      <c r="I20" s="185"/>
    </row>
    <row r="21" spans="1:9" ht="16.5" customHeight="1" x14ac:dyDescent="0.25">
      <c r="A21" s="169" t="s">
        <v>153</v>
      </c>
      <c r="B21" s="36" t="s">
        <v>41</v>
      </c>
      <c r="C21" s="37"/>
      <c r="D21" s="38"/>
      <c r="E21" s="37"/>
      <c r="F21" s="38"/>
      <c r="G21" s="39"/>
      <c r="H21" s="38"/>
      <c r="I21" s="185"/>
    </row>
    <row r="22" spans="1:9" ht="16.5" customHeight="1" x14ac:dyDescent="0.25">
      <c r="A22" s="169" t="s">
        <v>171</v>
      </c>
      <c r="B22" s="36" t="s">
        <v>42</v>
      </c>
      <c r="C22" s="37"/>
      <c r="D22" s="38"/>
      <c r="E22" s="37"/>
      <c r="F22" s="38"/>
      <c r="G22" s="39"/>
      <c r="H22" s="38"/>
      <c r="I22" s="185"/>
    </row>
    <row r="23" spans="1:9" ht="16.5" customHeight="1" x14ac:dyDescent="0.25">
      <c r="A23" s="29" t="s">
        <v>43</v>
      </c>
      <c r="B23" s="36" t="s">
        <v>44</v>
      </c>
      <c r="C23" s="37"/>
      <c r="D23" s="38"/>
      <c r="E23" s="37"/>
      <c r="F23" s="38"/>
      <c r="G23" s="39"/>
      <c r="H23" s="38"/>
      <c r="I23" s="185"/>
    </row>
    <row r="24" spans="1:9" ht="16.5" customHeight="1" x14ac:dyDescent="0.25">
      <c r="A24" s="29" t="s">
        <v>45</v>
      </c>
      <c r="B24" s="36" t="s">
        <v>46</v>
      </c>
      <c r="C24" s="37"/>
      <c r="D24" s="38"/>
      <c r="E24" s="37"/>
      <c r="F24" s="38"/>
      <c r="G24" s="39"/>
      <c r="H24" s="38"/>
      <c r="I24" s="185"/>
    </row>
    <row r="25" spans="1:9" ht="15.75" customHeight="1" x14ac:dyDescent="0.25">
      <c r="A25" s="29" t="s">
        <v>48</v>
      </c>
      <c r="B25" s="36" t="s">
        <v>3</v>
      </c>
      <c r="C25" s="37"/>
      <c r="D25" s="38"/>
      <c r="E25" s="37"/>
      <c r="F25" s="38"/>
      <c r="G25" s="39"/>
      <c r="H25" s="38"/>
      <c r="I25" s="185"/>
    </row>
    <row r="26" spans="1:9" ht="15.75" customHeight="1" x14ac:dyDescent="0.25">
      <c r="A26" s="29" t="s">
        <v>50</v>
      </c>
      <c r="B26" s="36" t="s">
        <v>3</v>
      </c>
      <c r="C26" s="37"/>
      <c r="D26" s="38"/>
      <c r="E26" s="37"/>
      <c r="F26" s="38"/>
      <c r="G26" s="39"/>
      <c r="H26" s="38"/>
      <c r="I26" s="185"/>
    </row>
    <row r="27" spans="1:9" x14ac:dyDescent="0.25">
      <c r="A27" s="29" t="s">
        <v>52</v>
      </c>
      <c r="B27" s="36" t="s">
        <v>3</v>
      </c>
      <c r="C27" s="37"/>
      <c r="D27" s="38"/>
      <c r="E27" s="37"/>
      <c r="F27" s="38"/>
      <c r="G27" s="39"/>
      <c r="H27" s="38"/>
      <c r="I27" s="185"/>
    </row>
    <row r="28" spans="1:9" x14ac:dyDescent="0.25">
      <c r="A28" s="29"/>
      <c r="B28" s="36"/>
      <c r="C28" s="37"/>
      <c r="D28" s="38"/>
      <c r="E28" s="37"/>
      <c r="F28" s="38"/>
      <c r="G28" s="39"/>
      <c r="H28" s="38"/>
      <c r="I28" s="185"/>
    </row>
    <row r="29" spans="1:9" x14ac:dyDescent="0.25">
      <c r="A29" s="77" t="s">
        <v>54</v>
      </c>
      <c r="B29" s="51" t="s">
        <v>38</v>
      </c>
      <c r="C29" s="99">
        <f>D29*10*1896.8</f>
        <v>73406.16</v>
      </c>
      <c r="D29" s="52">
        <v>3.87</v>
      </c>
      <c r="E29" s="99">
        <f>F29*10*1896.8</f>
        <v>73406.16</v>
      </c>
      <c r="F29" s="52">
        <v>3.87</v>
      </c>
      <c r="G29" s="78">
        <f>C29-E29</f>
        <v>0</v>
      </c>
      <c r="H29" s="52">
        <f>D29-F29</f>
        <v>0</v>
      </c>
      <c r="I29" s="185"/>
    </row>
    <row r="30" spans="1:9" x14ac:dyDescent="0.25">
      <c r="A30" s="169" t="s">
        <v>39</v>
      </c>
      <c r="B30" s="53" t="s">
        <v>40</v>
      </c>
      <c r="C30" s="37"/>
      <c r="D30" s="38"/>
      <c r="E30" s="37"/>
      <c r="F30" s="38"/>
      <c r="G30" s="39"/>
      <c r="H30" s="38"/>
      <c r="I30" s="185"/>
    </row>
    <row r="31" spans="1:9" x14ac:dyDescent="0.25">
      <c r="A31" s="169" t="s">
        <v>173</v>
      </c>
      <c r="B31" s="53" t="s">
        <v>41</v>
      </c>
      <c r="C31" s="37"/>
      <c r="D31" s="38"/>
      <c r="E31" s="37"/>
      <c r="F31" s="38"/>
      <c r="G31" s="39"/>
      <c r="H31" s="38"/>
      <c r="I31" s="185"/>
    </row>
    <row r="32" spans="1:9" x14ac:dyDescent="0.25">
      <c r="A32" s="169" t="s">
        <v>174</v>
      </c>
      <c r="B32" s="53" t="s">
        <v>57</v>
      </c>
      <c r="C32" s="37"/>
      <c r="D32" s="38"/>
      <c r="E32" s="37"/>
      <c r="F32" s="38"/>
      <c r="G32" s="39"/>
      <c r="H32" s="38"/>
      <c r="I32" s="185"/>
    </row>
    <row r="33" spans="1:9" x14ac:dyDescent="0.25">
      <c r="A33" s="169" t="s">
        <v>172</v>
      </c>
      <c r="B33" s="53" t="s">
        <v>58</v>
      </c>
      <c r="C33" s="37"/>
      <c r="D33" s="38"/>
      <c r="E33" s="37"/>
      <c r="F33" s="38"/>
      <c r="G33" s="39"/>
      <c r="H33" s="38"/>
      <c r="I33" s="185"/>
    </row>
    <row r="34" spans="1:9" x14ac:dyDescent="0.25">
      <c r="A34" s="169" t="s">
        <v>171</v>
      </c>
      <c r="B34" s="53" t="s">
        <v>59</v>
      </c>
      <c r="C34" s="37"/>
      <c r="D34" s="38"/>
      <c r="E34" s="37"/>
      <c r="F34" s="38"/>
      <c r="G34" s="39"/>
      <c r="H34" s="38"/>
      <c r="I34" s="185"/>
    </row>
    <row r="35" spans="1:9" x14ac:dyDescent="0.25">
      <c r="A35" s="29" t="s">
        <v>43</v>
      </c>
      <c r="B35" s="53" t="s">
        <v>61</v>
      </c>
      <c r="C35" s="37"/>
      <c r="D35" s="38"/>
      <c r="E35" s="37"/>
      <c r="F35" s="38"/>
      <c r="G35" s="39"/>
      <c r="H35" s="38"/>
      <c r="I35" s="185"/>
    </row>
    <row r="36" spans="1:9" x14ac:dyDescent="0.25">
      <c r="A36" s="29" t="s">
        <v>45</v>
      </c>
      <c r="B36" s="53" t="s">
        <v>62</v>
      </c>
      <c r="C36" s="37"/>
      <c r="D36" s="38"/>
      <c r="E36" s="37"/>
      <c r="F36" s="38"/>
      <c r="G36" s="39"/>
      <c r="H36" s="38"/>
      <c r="I36" s="185"/>
    </row>
    <row r="37" spans="1:9" x14ac:dyDescent="0.25">
      <c r="A37" s="29" t="s">
        <v>48</v>
      </c>
      <c r="B37" s="53" t="s">
        <v>64</v>
      </c>
      <c r="C37" s="37"/>
      <c r="D37" s="38"/>
      <c r="E37" s="37"/>
      <c r="F37" s="38"/>
      <c r="G37" s="39"/>
      <c r="H37" s="38"/>
      <c r="I37" s="185"/>
    </row>
    <row r="38" spans="1:9" x14ac:dyDescent="0.25">
      <c r="A38" s="29" t="s">
        <v>50</v>
      </c>
      <c r="B38" s="53" t="s">
        <v>65</v>
      </c>
      <c r="C38" s="37"/>
      <c r="D38" s="38"/>
      <c r="E38" s="37"/>
      <c r="F38" s="38"/>
      <c r="G38" s="39"/>
      <c r="H38" s="38"/>
      <c r="I38" s="185"/>
    </row>
    <row r="39" spans="1:9" x14ac:dyDescent="0.25">
      <c r="A39" s="29" t="s">
        <v>52</v>
      </c>
      <c r="B39" s="53" t="s">
        <v>66</v>
      </c>
      <c r="C39" s="37"/>
      <c r="D39" s="38"/>
      <c r="E39" s="37"/>
      <c r="F39" s="38"/>
      <c r="G39" s="39"/>
      <c r="H39" s="38"/>
      <c r="I39" s="185"/>
    </row>
    <row r="40" spans="1:9" x14ac:dyDescent="0.25">
      <c r="A40" s="29"/>
      <c r="B40" s="53" t="s">
        <v>67</v>
      </c>
      <c r="C40" s="37"/>
      <c r="D40" s="38"/>
      <c r="E40" s="37"/>
      <c r="F40" s="38"/>
      <c r="G40" s="39"/>
      <c r="H40" s="38"/>
      <c r="I40" s="185"/>
    </row>
    <row r="41" spans="1:9" x14ac:dyDescent="0.25">
      <c r="A41" s="29"/>
      <c r="B41" s="53" t="s">
        <v>68</v>
      </c>
      <c r="C41" s="37"/>
      <c r="D41" s="38"/>
      <c r="E41" s="37"/>
      <c r="F41" s="38"/>
      <c r="G41" s="39"/>
      <c r="H41" s="38"/>
      <c r="I41" s="185"/>
    </row>
    <row r="42" spans="1:9" x14ac:dyDescent="0.25">
      <c r="A42" s="29"/>
      <c r="B42" s="53" t="s">
        <v>69</v>
      </c>
      <c r="C42" s="37"/>
      <c r="D42" s="38"/>
      <c r="E42" s="37"/>
      <c r="F42" s="38"/>
      <c r="G42" s="39"/>
      <c r="H42" s="38"/>
      <c r="I42" s="185"/>
    </row>
    <row r="43" spans="1:9" x14ac:dyDescent="0.25">
      <c r="A43" s="45"/>
      <c r="B43" s="45"/>
      <c r="C43" s="46"/>
      <c r="D43" s="31"/>
      <c r="E43" s="46"/>
      <c r="F43" s="31"/>
      <c r="G43" s="47"/>
      <c r="H43" s="31"/>
      <c r="I43" s="185"/>
    </row>
    <row r="44" spans="1:9" x14ac:dyDescent="0.25">
      <c r="A44" s="77" t="s">
        <v>70</v>
      </c>
      <c r="B44" s="61" t="s">
        <v>71</v>
      </c>
      <c r="C44" s="99">
        <f>D44*10*1896.8</f>
        <v>23140.959999999999</v>
      </c>
      <c r="D44" s="52">
        <v>1.22</v>
      </c>
      <c r="E44" s="99">
        <f>F44*10*1896.8</f>
        <v>23140.959999999999</v>
      </c>
      <c r="F44" s="52">
        <v>1.22</v>
      </c>
      <c r="G44" s="78">
        <f>C44-E44</f>
        <v>0</v>
      </c>
      <c r="H44" s="52">
        <f>D44-F44</f>
        <v>0</v>
      </c>
      <c r="I44" s="185"/>
    </row>
    <row r="45" spans="1:9" x14ac:dyDescent="0.25">
      <c r="A45" s="169" t="s">
        <v>72</v>
      </c>
      <c r="B45" s="36" t="s">
        <v>73</v>
      </c>
      <c r="C45" s="62"/>
      <c r="D45" s="63" t="s">
        <v>3</v>
      </c>
      <c r="E45" s="62"/>
      <c r="F45" s="63" t="s">
        <v>3</v>
      </c>
      <c r="G45" s="80"/>
      <c r="H45" s="63" t="s">
        <v>3</v>
      </c>
      <c r="I45" s="185"/>
    </row>
    <row r="46" spans="1:9" x14ac:dyDescent="0.25">
      <c r="A46" s="169" t="s">
        <v>39</v>
      </c>
      <c r="B46" s="36" t="s">
        <v>74</v>
      </c>
      <c r="C46" s="62"/>
      <c r="D46" s="63"/>
      <c r="E46" s="62"/>
      <c r="F46" s="63"/>
      <c r="G46" s="80"/>
      <c r="H46" s="63"/>
      <c r="I46" s="185"/>
    </row>
    <row r="47" spans="1:9" x14ac:dyDescent="0.25">
      <c r="A47" s="169"/>
      <c r="B47" s="36"/>
      <c r="C47" s="62"/>
      <c r="D47" s="63"/>
      <c r="E47" s="62"/>
      <c r="F47" s="63"/>
      <c r="G47" s="80"/>
      <c r="H47" s="63"/>
      <c r="I47" s="185"/>
    </row>
    <row r="48" spans="1:9" x14ac:dyDescent="0.25">
      <c r="A48" s="77" t="s">
        <v>75</v>
      </c>
      <c r="B48" s="61" t="s">
        <v>76</v>
      </c>
      <c r="C48" s="99">
        <f>D48*10*1896.8</f>
        <v>40781.199999999997</v>
      </c>
      <c r="D48" s="52">
        <v>2.15</v>
      </c>
      <c r="E48" s="99">
        <f>F48*10*1896.8</f>
        <v>40781.199999999997</v>
      </c>
      <c r="F48" s="65">
        <v>2.15</v>
      </c>
      <c r="G48" s="78">
        <f>C48-E48</f>
        <v>0</v>
      </c>
      <c r="H48" s="52">
        <f>D48-F48</f>
        <v>0</v>
      </c>
      <c r="I48" s="185"/>
    </row>
    <row r="49" spans="1:9" x14ac:dyDescent="0.25">
      <c r="A49" s="169" t="s">
        <v>77</v>
      </c>
      <c r="B49" s="36"/>
      <c r="C49" s="62"/>
      <c r="D49" s="63"/>
      <c r="E49" s="62"/>
      <c r="F49" s="63"/>
      <c r="G49" s="64"/>
      <c r="H49" s="63"/>
      <c r="I49" s="185"/>
    </row>
    <row r="50" spans="1:9" x14ac:dyDescent="0.25">
      <c r="A50" s="170" t="s">
        <v>78</v>
      </c>
      <c r="B50" s="66"/>
      <c r="C50" s="67"/>
      <c r="D50" s="68"/>
      <c r="E50" s="67"/>
      <c r="F50" s="68"/>
      <c r="G50" s="69"/>
      <c r="H50" s="68"/>
      <c r="I50" s="187"/>
    </row>
    <row r="51" spans="1:9" x14ac:dyDescent="0.25">
      <c r="A51" s="169" t="s">
        <v>154</v>
      </c>
      <c r="B51" s="36" t="s">
        <v>79</v>
      </c>
      <c r="C51" s="99">
        <f>D51*10*1896.8</f>
        <v>66957.039999999994</v>
      </c>
      <c r="D51" s="49">
        <v>3.53</v>
      </c>
      <c r="E51" s="99">
        <f>F51*10*1896.8</f>
        <v>66957.039999999994</v>
      </c>
      <c r="F51" s="49">
        <v>3.53</v>
      </c>
      <c r="G51" s="78">
        <f>C51-E51</f>
        <v>0</v>
      </c>
      <c r="H51" s="52">
        <f>D51-F51</f>
        <v>0</v>
      </c>
      <c r="I51" s="185"/>
    </row>
    <row r="52" spans="1:9" x14ac:dyDescent="0.25">
      <c r="A52" s="169" t="s">
        <v>155</v>
      </c>
      <c r="B52" s="36" t="s">
        <v>80</v>
      </c>
      <c r="C52" s="70"/>
      <c r="D52" s="49"/>
      <c r="E52" s="70"/>
      <c r="F52" s="49"/>
      <c r="G52" s="80"/>
      <c r="H52" s="49"/>
      <c r="I52" s="185"/>
    </row>
    <row r="53" spans="1:9" x14ac:dyDescent="0.25">
      <c r="A53" s="169" t="s">
        <v>156</v>
      </c>
      <c r="B53" s="36" t="s">
        <v>112</v>
      </c>
      <c r="C53" s="71"/>
      <c r="D53" s="72"/>
      <c r="E53" s="71"/>
      <c r="F53" s="72"/>
      <c r="G53" s="147"/>
      <c r="H53" s="72"/>
      <c r="I53" s="185"/>
    </row>
    <row r="54" spans="1:9" x14ac:dyDescent="0.25">
      <c r="A54" s="29" t="s">
        <v>43</v>
      </c>
      <c r="B54" s="36" t="s">
        <v>113</v>
      </c>
      <c r="C54" s="71"/>
      <c r="D54" s="72"/>
      <c r="E54" s="71"/>
      <c r="F54" s="72"/>
      <c r="G54" s="147"/>
      <c r="H54" s="72"/>
      <c r="I54" s="185"/>
    </row>
    <row r="55" spans="1:9" x14ac:dyDescent="0.25">
      <c r="A55" s="29" t="s">
        <v>45</v>
      </c>
      <c r="B55" s="36" t="s">
        <v>81</v>
      </c>
      <c r="C55" s="71"/>
      <c r="D55" s="72"/>
      <c r="E55" s="71"/>
      <c r="F55" s="72"/>
      <c r="G55" s="147"/>
      <c r="H55" s="72"/>
      <c r="I55" s="185"/>
    </row>
    <row r="56" spans="1:9" x14ac:dyDescent="0.25">
      <c r="A56" s="29" t="s">
        <v>48</v>
      </c>
      <c r="B56" s="36" t="s">
        <v>82</v>
      </c>
      <c r="C56" s="71"/>
      <c r="D56" s="72"/>
      <c r="E56" s="71"/>
      <c r="F56" s="72"/>
      <c r="G56" s="147"/>
      <c r="H56" s="72"/>
      <c r="I56" s="185"/>
    </row>
    <row r="57" spans="1:9" x14ac:dyDescent="0.25">
      <c r="A57" s="29" t="s">
        <v>50</v>
      </c>
      <c r="B57" s="36" t="s">
        <v>83</v>
      </c>
      <c r="C57" s="71"/>
      <c r="D57" s="72"/>
      <c r="E57" s="71"/>
      <c r="F57" s="72"/>
      <c r="G57" s="147"/>
      <c r="H57" s="72"/>
      <c r="I57" s="187"/>
    </row>
    <row r="58" spans="1:9" x14ac:dyDescent="0.25">
      <c r="A58" s="29" t="s">
        <v>52</v>
      </c>
      <c r="B58" s="36" t="s">
        <v>84</v>
      </c>
      <c r="C58" s="71"/>
      <c r="D58" s="72"/>
      <c r="E58" s="71"/>
      <c r="F58" s="72"/>
      <c r="G58" s="147"/>
      <c r="H58" s="72"/>
      <c r="I58" s="187"/>
    </row>
    <row r="59" spans="1:9" x14ac:dyDescent="0.25">
      <c r="A59" s="29"/>
      <c r="B59" s="36" t="s">
        <v>85</v>
      </c>
      <c r="C59" s="71"/>
      <c r="D59" s="72"/>
      <c r="E59" s="71"/>
      <c r="F59" s="72"/>
      <c r="G59" s="147"/>
      <c r="H59" s="72"/>
      <c r="I59" s="187"/>
    </row>
    <row r="60" spans="1:9" x14ac:dyDescent="0.25">
      <c r="A60" s="29"/>
      <c r="B60" s="36" t="s">
        <v>86</v>
      </c>
      <c r="C60" s="71"/>
      <c r="D60" s="72"/>
      <c r="E60" s="71"/>
      <c r="F60" s="72"/>
      <c r="G60" s="147"/>
      <c r="H60" s="72"/>
      <c r="I60" s="187"/>
    </row>
    <row r="61" spans="1:9" x14ac:dyDescent="0.25">
      <c r="A61" s="29"/>
      <c r="B61" s="36" t="s">
        <v>87</v>
      </c>
      <c r="C61" s="37"/>
      <c r="D61" s="38"/>
      <c r="E61" s="37"/>
      <c r="F61" s="38"/>
      <c r="G61" s="147"/>
      <c r="H61" s="38"/>
      <c r="I61" s="187"/>
    </row>
    <row r="62" spans="1:9" x14ac:dyDescent="0.25">
      <c r="A62" s="77" t="s">
        <v>157</v>
      </c>
      <c r="B62" s="61" t="s">
        <v>88</v>
      </c>
      <c r="C62" s="99">
        <f>D62*10*1896.8</f>
        <v>73595.839999999997</v>
      </c>
      <c r="D62" s="52">
        <v>3.88</v>
      </c>
      <c r="E62" s="99">
        <f>F62*10*1896.8</f>
        <v>73595.839999999997</v>
      </c>
      <c r="F62" s="52">
        <v>3.88</v>
      </c>
      <c r="G62" s="78">
        <f>C62-E62</f>
        <v>0</v>
      </c>
      <c r="H62" s="52">
        <f>D62-F62</f>
        <v>0</v>
      </c>
      <c r="I62" s="187"/>
    </row>
    <row r="63" spans="1:9" x14ac:dyDescent="0.25">
      <c r="A63" s="169" t="s">
        <v>158</v>
      </c>
      <c r="B63" s="36" t="s">
        <v>90</v>
      </c>
      <c r="C63" s="62"/>
      <c r="D63" s="63"/>
      <c r="E63" s="62"/>
      <c r="F63" s="63"/>
      <c r="G63" s="64"/>
      <c r="H63" s="63"/>
      <c r="I63" s="187"/>
    </row>
    <row r="64" spans="1:9" x14ac:dyDescent="0.25">
      <c r="A64" s="169" t="s">
        <v>159</v>
      </c>
      <c r="B64" s="36" t="s">
        <v>91</v>
      </c>
      <c r="C64" s="62"/>
      <c r="D64" s="63"/>
      <c r="E64" s="62"/>
      <c r="F64" s="63"/>
      <c r="G64" s="64"/>
      <c r="H64" s="63"/>
      <c r="I64" s="187"/>
    </row>
    <row r="65" spans="1:9" x14ac:dyDescent="0.25">
      <c r="A65" s="169" t="s">
        <v>160</v>
      </c>
      <c r="B65" s="36"/>
      <c r="C65" s="37"/>
      <c r="D65" s="38"/>
      <c r="E65" s="37"/>
      <c r="F65" s="38"/>
      <c r="G65" s="39"/>
      <c r="H65" s="38"/>
      <c r="I65" s="187"/>
    </row>
    <row r="66" spans="1:9" x14ac:dyDescent="0.25">
      <c r="A66" s="148" t="s">
        <v>92</v>
      </c>
      <c r="B66" s="61" t="s">
        <v>115</v>
      </c>
      <c r="C66" s="73"/>
      <c r="D66" s="74"/>
      <c r="E66" s="73"/>
      <c r="F66" s="107"/>
      <c r="G66" s="73"/>
      <c r="H66" s="74"/>
      <c r="I66" s="187"/>
    </row>
    <row r="67" spans="1:9" x14ac:dyDescent="0.25">
      <c r="A67" s="124" t="s">
        <v>89</v>
      </c>
      <c r="B67" s="36" t="s">
        <v>116</v>
      </c>
      <c r="C67" s="37"/>
      <c r="D67" s="38"/>
      <c r="E67" s="37"/>
      <c r="F67" s="44"/>
      <c r="G67" s="37"/>
      <c r="H67" s="38"/>
      <c r="I67" s="185"/>
    </row>
    <row r="68" spans="1:9" x14ac:dyDescent="0.25">
      <c r="A68" s="171" t="s">
        <v>117</v>
      </c>
      <c r="B68" s="36" t="s">
        <v>118</v>
      </c>
      <c r="C68" s="37"/>
      <c r="D68" s="38"/>
      <c r="E68" s="37"/>
      <c r="F68" s="44"/>
      <c r="G68" s="37"/>
      <c r="H68" s="38"/>
      <c r="I68" s="185"/>
    </row>
    <row r="69" spans="1:9" x14ac:dyDescent="0.25">
      <c r="A69" s="29"/>
      <c r="B69" s="36" t="s">
        <v>119</v>
      </c>
      <c r="C69" s="37"/>
      <c r="D69" s="38"/>
      <c r="E69" s="37"/>
      <c r="F69" s="44"/>
      <c r="G69" s="37"/>
      <c r="H69" s="38"/>
      <c r="I69" s="185"/>
    </row>
    <row r="70" spans="1:9" x14ac:dyDescent="0.25">
      <c r="A70" s="29"/>
      <c r="B70" s="36" t="s">
        <v>120</v>
      </c>
      <c r="C70" s="37"/>
      <c r="D70" s="38"/>
      <c r="E70" s="37"/>
      <c r="F70" s="44"/>
      <c r="G70" s="37"/>
      <c r="H70" s="38"/>
      <c r="I70" s="185"/>
    </row>
    <row r="71" spans="1:9" x14ac:dyDescent="0.25">
      <c r="A71" s="29"/>
      <c r="B71" s="36" t="s">
        <v>121</v>
      </c>
      <c r="C71" s="37"/>
      <c r="D71" s="38"/>
      <c r="E71" s="37"/>
      <c r="F71" s="44"/>
      <c r="G71" s="37"/>
      <c r="H71" s="38"/>
      <c r="I71" s="185"/>
    </row>
    <row r="72" spans="1:9" x14ac:dyDescent="0.25">
      <c r="A72" s="29"/>
      <c r="B72" s="36" t="s">
        <v>122</v>
      </c>
      <c r="C72" s="37"/>
      <c r="D72" s="38"/>
      <c r="E72" s="37"/>
      <c r="F72" s="44"/>
      <c r="G72" s="37"/>
      <c r="H72" s="38"/>
      <c r="I72" s="187"/>
    </row>
    <row r="73" spans="1:9" x14ac:dyDescent="0.25">
      <c r="A73" s="29"/>
      <c r="B73" s="36" t="s">
        <v>123</v>
      </c>
      <c r="C73" s="37"/>
      <c r="D73" s="38"/>
      <c r="E73" s="37"/>
      <c r="F73" s="44"/>
      <c r="G73" s="37"/>
      <c r="H73" s="38"/>
      <c r="I73" s="185"/>
    </row>
    <row r="74" spans="1:9" x14ac:dyDescent="0.25">
      <c r="A74" s="29"/>
      <c r="B74" s="36" t="s">
        <v>124</v>
      </c>
      <c r="C74" s="37"/>
      <c r="D74" s="38"/>
      <c r="E74" s="37"/>
      <c r="F74" s="44"/>
      <c r="G74" s="37"/>
      <c r="H74" s="38"/>
      <c r="I74" s="185"/>
    </row>
    <row r="75" spans="1:9" x14ac:dyDescent="0.25">
      <c r="A75" s="29"/>
      <c r="B75" s="36" t="s">
        <v>125</v>
      </c>
      <c r="C75" s="37"/>
      <c r="D75" s="38"/>
      <c r="E75" s="37"/>
      <c r="F75" s="44"/>
      <c r="G75" s="37"/>
      <c r="H75" s="38"/>
      <c r="I75" s="185"/>
    </row>
    <row r="76" spans="1:9" x14ac:dyDescent="0.25">
      <c r="A76" s="29"/>
      <c r="B76" s="36" t="s">
        <v>126</v>
      </c>
      <c r="C76" s="37"/>
      <c r="D76" s="38"/>
      <c r="E76" s="37"/>
      <c r="F76" s="44"/>
      <c r="G76" s="37"/>
      <c r="H76" s="38"/>
      <c r="I76" s="185"/>
    </row>
    <row r="77" spans="1:9" x14ac:dyDescent="0.25">
      <c r="A77" s="29"/>
      <c r="B77" s="36" t="s">
        <v>127</v>
      </c>
      <c r="C77" s="37"/>
      <c r="D77" s="38"/>
      <c r="E77" s="37"/>
      <c r="F77" s="44"/>
      <c r="G77" s="37"/>
      <c r="H77" s="38"/>
      <c r="I77" s="185"/>
    </row>
    <row r="78" spans="1:9" x14ac:dyDescent="0.25">
      <c r="A78" s="29"/>
      <c r="B78" s="36" t="s">
        <v>128</v>
      </c>
      <c r="C78" s="37"/>
      <c r="D78" s="38"/>
      <c r="E78" s="37"/>
      <c r="F78" s="44"/>
      <c r="G78" s="37"/>
      <c r="H78" s="38"/>
      <c r="I78" s="185"/>
    </row>
    <row r="79" spans="1:9" x14ac:dyDescent="0.25">
      <c r="A79" s="45"/>
      <c r="B79" s="66"/>
      <c r="C79" s="46"/>
      <c r="D79" s="31"/>
      <c r="E79" s="46"/>
      <c r="F79" s="30"/>
      <c r="G79" s="46"/>
      <c r="H79" s="31"/>
      <c r="I79" s="185"/>
    </row>
    <row r="80" spans="1:9" x14ac:dyDescent="0.25">
      <c r="A80" s="85" t="s">
        <v>93</v>
      </c>
      <c r="B80" s="61" t="s">
        <v>94</v>
      </c>
      <c r="C80" s="73"/>
      <c r="D80" s="74"/>
      <c r="E80" s="73"/>
      <c r="F80" s="107"/>
      <c r="G80" s="73"/>
      <c r="H80" s="74"/>
      <c r="I80" s="185"/>
    </row>
    <row r="81" spans="1:9" x14ac:dyDescent="0.25">
      <c r="A81" s="29" t="s">
        <v>89</v>
      </c>
      <c r="B81" s="36" t="s">
        <v>129</v>
      </c>
      <c r="C81" s="37"/>
      <c r="D81" s="38"/>
      <c r="E81" s="37"/>
      <c r="F81" s="44"/>
      <c r="G81" s="37"/>
      <c r="H81" s="38"/>
      <c r="I81" s="185"/>
    </row>
    <row r="82" spans="1:9" x14ac:dyDescent="0.25">
      <c r="A82" s="29" t="s">
        <v>130</v>
      </c>
      <c r="B82" s="36" t="s">
        <v>131</v>
      </c>
      <c r="C82" s="37"/>
      <c r="D82" s="38"/>
      <c r="E82" s="37"/>
      <c r="F82" s="44"/>
      <c r="G82" s="37"/>
      <c r="H82" s="38"/>
      <c r="I82" s="185"/>
    </row>
    <row r="83" spans="1:9" x14ac:dyDescent="0.25">
      <c r="A83" s="29"/>
      <c r="B83" s="36" t="s">
        <v>132</v>
      </c>
      <c r="C83" s="37"/>
      <c r="D83" s="38"/>
      <c r="E83" s="37"/>
      <c r="F83" s="44"/>
      <c r="G83" s="37"/>
      <c r="H83" s="38"/>
      <c r="I83" s="185"/>
    </row>
    <row r="84" spans="1:9" x14ac:dyDescent="0.25">
      <c r="A84" s="29"/>
      <c r="B84" s="36" t="s">
        <v>133</v>
      </c>
      <c r="C84" s="37"/>
      <c r="D84" s="38"/>
      <c r="E84" s="37"/>
      <c r="F84" s="44"/>
      <c r="G84" s="37"/>
      <c r="H84" s="38"/>
      <c r="I84" s="185"/>
    </row>
    <row r="85" spans="1:9" x14ac:dyDescent="0.25">
      <c r="A85" s="29"/>
      <c r="B85" s="36" t="s">
        <v>134</v>
      </c>
      <c r="C85" s="37"/>
      <c r="D85" s="38"/>
      <c r="E85" s="37"/>
      <c r="F85" s="44"/>
      <c r="G85" s="37"/>
      <c r="H85" s="38"/>
      <c r="I85" s="185"/>
    </row>
    <row r="86" spans="1:9" x14ac:dyDescent="0.25">
      <c r="A86" s="29"/>
      <c r="B86" s="36" t="s">
        <v>135</v>
      </c>
      <c r="C86" s="37"/>
      <c r="D86" s="38"/>
      <c r="E86" s="37"/>
      <c r="F86" s="44"/>
      <c r="G86" s="37"/>
      <c r="H86" s="38"/>
      <c r="I86" s="185"/>
    </row>
    <row r="87" spans="1:9" x14ac:dyDescent="0.25">
      <c r="A87" s="29"/>
      <c r="B87" s="36" t="s">
        <v>136</v>
      </c>
      <c r="C87" s="37"/>
      <c r="D87" s="38"/>
      <c r="E87" s="37"/>
      <c r="F87" s="44"/>
      <c r="G87" s="37"/>
      <c r="H87" s="38"/>
      <c r="I87" s="187"/>
    </row>
    <row r="88" spans="1:9" x14ac:dyDescent="0.25">
      <c r="A88" s="45"/>
      <c r="B88" s="66"/>
      <c r="C88" s="46"/>
      <c r="D88" s="31"/>
      <c r="E88" s="46"/>
      <c r="F88" s="30"/>
      <c r="G88" s="46"/>
      <c r="H88" s="31"/>
      <c r="I88" s="185"/>
    </row>
    <row r="89" spans="1:9" x14ac:dyDescent="0.25">
      <c r="A89" s="77" t="s">
        <v>138</v>
      </c>
      <c r="B89" s="122" t="s">
        <v>177</v>
      </c>
      <c r="C89" s="99">
        <f>D89*10*1896.8</f>
        <v>3793.6</v>
      </c>
      <c r="D89" s="75">
        <v>0.2</v>
      </c>
      <c r="E89" s="99">
        <v>2483.61</v>
      </c>
      <c r="F89" s="52">
        <f>E89/10/B12</f>
        <v>0.13093684099536063</v>
      </c>
      <c r="G89" s="78">
        <f>C89-E89</f>
        <v>1309.9899999999998</v>
      </c>
      <c r="H89" s="52">
        <f>D89-F89</f>
        <v>6.9063159004639385E-2</v>
      </c>
      <c r="I89" s="185" t="s">
        <v>114</v>
      </c>
    </row>
    <row r="90" spans="1:9" x14ac:dyDescent="0.25">
      <c r="A90" s="169" t="s">
        <v>139</v>
      </c>
      <c r="B90" s="176" t="s">
        <v>178</v>
      </c>
      <c r="C90" s="37"/>
      <c r="D90" s="38"/>
      <c r="E90" s="37"/>
      <c r="F90" s="63"/>
      <c r="G90" s="147"/>
      <c r="H90" s="38"/>
      <c r="I90" s="185"/>
    </row>
    <row r="91" spans="1:9" x14ac:dyDescent="0.25">
      <c r="A91" s="77" t="s">
        <v>169</v>
      </c>
      <c r="B91" s="122" t="s">
        <v>76</v>
      </c>
      <c r="C91" s="99">
        <f>D91*10*B12</f>
        <v>1896.8</v>
      </c>
      <c r="D91" s="52">
        <v>0.1</v>
      </c>
      <c r="E91" s="99">
        <v>7.38</v>
      </c>
      <c r="F91" s="52">
        <f>E91/10/B12</f>
        <v>3.8907633909742725E-4</v>
      </c>
      <c r="G91" s="78">
        <f>C91-E91</f>
        <v>1889.4199999999998</v>
      </c>
      <c r="H91" s="52">
        <f>D91-F91</f>
        <v>9.9610923660902573E-2</v>
      </c>
      <c r="I91" s="185" t="s">
        <v>114</v>
      </c>
    </row>
    <row r="92" spans="1:9" x14ac:dyDescent="0.25">
      <c r="A92" s="169" t="s">
        <v>170</v>
      </c>
      <c r="B92" s="66"/>
      <c r="C92" s="46"/>
      <c r="D92" s="31"/>
      <c r="E92" s="46"/>
      <c r="F92" s="68"/>
      <c r="G92" s="151"/>
      <c r="H92" s="31"/>
      <c r="I92" s="185"/>
    </row>
    <row r="93" spans="1:9" x14ac:dyDescent="0.25">
      <c r="A93" s="172" t="s">
        <v>96</v>
      </c>
      <c r="B93" s="61"/>
      <c r="C93" s="99">
        <f>C19+C29+C44+C48+C51+C62+C89+C91</f>
        <v>338958.16</v>
      </c>
      <c r="D93" s="75">
        <f>D19+D29+D44+D48+D51+D62+D89+D91</f>
        <v>17.87</v>
      </c>
      <c r="E93" s="99">
        <f>E19+E29+E44+E48+E51+E62+E89+E91</f>
        <v>335758.75</v>
      </c>
      <c r="F93" s="75">
        <f>F19+F29+F44+F48+F51+F62+F89+F91</f>
        <v>17.701325917334458</v>
      </c>
      <c r="G93" s="78">
        <f>C93-E93</f>
        <v>3199.4099999999744</v>
      </c>
      <c r="H93" s="52">
        <f>D93-F93</f>
        <v>0.16867408266554307</v>
      </c>
      <c r="I93" s="185"/>
    </row>
    <row r="94" spans="1:9" x14ac:dyDescent="0.25">
      <c r="A94" s="173" t="s">
        <v>97</v>
      </c>
      <c r="B94" s="36"/>
      <c r="C94" s="62"/>
      <c r="D94" s="76"/>
      <c r="E94" s="62"/>
      <c r="F94" s="76"/>
      <c r="G94" s="80"/>
      <c r="H94" s="63"/>
      <c r="I94" s="185"/>
    </row>
    <row r="95" spans="1:9" x14ac:dyDescent="0.25">
      <c r="A95" s="77" t="s">
        <v>148</v>
      </c>
      <c r="B95" s="61"/>
      <c r="C95" s="99">
        <f>D95*10*1896.8</f>
        <v>44005.759999999995</v>
      </c>
      <c r="D95" s="52">
        <v>2.3199999999999998</v>
      </c>
      <c r="E95" s="99">
        <f>F95*10*1896.8</f>
        <v>44005.759999999995</v>
      </c>
      <c r="F95" s="52">
        <v>2.3199999999999998</v>
      </c>
      <c r="G95" s="78">
        <f>C95-E95</f>
        <v>0</v>
      </c>
      <c r="H95" s="52">
        <f>D95-F95</f>
        <v>0</v>
      </c>
      <c r="I95" s="185"/>
    </row>
    <row r="96" spans="1:9" x14ac:dyDescent="0.25">
      <c r="A96" s="169" t="s">
        <v>140</v>
      </c>
      <c r="B96" s="36" t="s">
        <v>3</v>
      </c>
      <c r="C96" s="62"/>
      <c r="D96" s="63"/>
      <c r="E96" s="62"/>
      <c r="F96" s="63"/>
      <c r="G96" s="80"/>
      <c r="H96" s="63"/>
      <c r="I96" s="187"/>
    </row>
    <row r="97" spans="1:9" ht="0.75" hidden="1" customHeight="1" x14ac:dyDescent="0.25">
      <c r="A97" s="45"/>
      <c r="B97" s="66"/>
      <c r="C97" s="67"/>
      <c r="D97" s="68"/>
      <c r="E97" s="67"/>
      <c r="F97" s="68"/>
      <c r="G97" s="69"/>
      <c r="H97" s="68"/>
      <c r="I97" s="185"/>
    </row>
    <row r="98" spans="1:9" x14ac:dyDescent="0.25">
      <c r="A98" s="172" t="s">
        <v>149</v>
      </c>
      <c r="B98" s="61"/>
      <c r="C98" s="99">
        <f>C100+C104+C108+C112+C115+C110</f>
        <v>283192.24</v>
      </c>
      <c r="D98" s="75">
        <f>D100+D104+D108+D112+D115+D110</f>
        <v>14.93</v>
      </c>
      <c r="E98" s="99">
        <f>E100+E104+E108+E112+E115+E110</f>
        <v>285364.19599999994</v>
      </c>
      <c r="F98" s="75">
        <f>F100+F104+F108+F112+F115+F110</f>
        <v>15.044506326444537</v>
      </c>
      <c r="G98" s="78">
        <f>C98-E98</f>
        <v>-2171.9559999999474</v>
      </c>
      <c r="H98" s="52">
        <f>D98-F98</f>
        <v>-0.11450632644453762</v>
      </c>
      <c r="I98" s="185"/>
    </row>
    <row r="99" spans="1:9" x14ac:dyDescent="0.25">
      <c r="A99" s="173"/>
      <c r="B99" s="66"/>
      <c r="C99" s="108"/>
      <c r="D99" s="117"/>
      <c r="E99" s="108"/>
      <c r="F99" s="117"/>
      <c r="G99" s="146"/>
      <c r="H99" s="118"/>
      <c r="I99" s="185"/>
    </row>
    <row r="100" spans="1:9" x14ac:dyDescent="0.25">
      <c r="A100" s="148" t="s">
        <v>181</v>
      </c>
      <c r="B100" s="61" t="s">
        <v>141</v>
      </c>
      <c r="C100" s="99">
        <f>D100*10*1896.8</f>
        <v>43626.400000000001</v>
      </c>
      <c r="D100" s="90">
        <v>2.2999999999999998</v>
      </c>
      <c r="E100" s="99">
        <v>43351.97</v>
      </c>
      <c r="F100" s="81">
        <f>E100/10/B12</f>
        <v>2.2855319485449179</v>
      </c>
      <c r="G100" s="91">
        <f>C100-E100</f>
        <v>274.43000000000029</v>
      </c>
      <c r="H100" s="81">
        <f>D100-F100</f>
        <v>1.4468051455081898E-2</v>
      </c>
      <c r="I100" s="185" t="s">
        <v>114</v>
      </c>
    </row>
    <row r="101" spans="1:9" x14ac:dyDescent="0.25">
      <c r="A101" s="124" t="s">
        <v>95</v>
      </c>
      <c r="B101" s="36"/>
      <c r="C101" s="110"/>
      <c r="D101" s="92"/>
      <c r="E101" s="93"/>
      <c r="F101" s="83"/>
      <c r="G101" s="143"/>
      <c r="H101" s="83"/>
      <c r="I101" s="187"/>
    </row>
    <row r="102" spans="1:9" x14ac:dyDescent="0.25">
      <c r="A102" s="124" t="s">
        <v>142</v>
      </c>
      <c r="B102" s="36"/>
      <c r="C102" s="110"/>
      <c r="D102" s="92"/>
      <c r="E102" s="93"/>
      <c r="F102" s="83"/>
      <c r="G102" s="143"/>
      <c r="H102" s="83"/>
      <c r="I102" s="187"/>
    </row>
    <row r="103" spans="1:9" x14ac:dyDescent="0.25">
      <c r="A103" s="124" t="s">
        <v>143</v>
      </c>
      <c r="B103" s="36"/>
      <c r="C103" s="110"/>
      <c r="D103" s="92"/>
      <c r="E103" s="93"/>
      <c r="F103" s="83"/>
      <c r="G103" s="143"/>
      <c r="H103" s="83"/>
      <c r="I103" s="185"/>
    </row>
    <row r="104" spans="1:9" x14ac:dyDescent="0.25">
      <c r="A104" s="148" t="s">
        <v>164</v>
      </c>
      <c r="B104" s="177" t="s">
        <v>179</v>
      </c>
      <c r="C104" s="99">
        <f>D104*10*1896.8</f>
        <v>205992.47999999998</v>
      </c>
      <c r="D104" s="94">
        <v>10.86</v>
      </c>
      <c r="E104" s="99">
        <f>F104*10*1896.8</f>
        <v>205992.47999999998</v>
      </c>
      <c r="F104" s="81">
        <v>10.86</v>
      </c>
      <c r="G104" s="91">
        <f>C104-E104</f>
        <v>0</v>
      </c>
      <c r="H104" s="81">
        <f>D104-F104</f>
        <v>0</v>
      </c>
      <c r="I104" s="185"/>
    </row>
    <row r="105" spans="1:9" x14ac:dyDescent="0.25">
      <c r="A105" s="124" t="s">
        <v>165</v>
      </c>
      <c r="B105" s="178" t="s">
        <v>180</v>
      </c>
      <c r="C105" s="110"/>
      <c r="D105" s="92"/>
      <c r="E105" s="112"/>
      <c r="F105" s="83"/>
      <c r="G105" s="111"/>
      <c r="H105" s="83"/>
      <c r="I105" s="185"/>
    </row>
    <row r="106" spans="1:9" x14ac:dyDescent="0.25">
      <c r="A106" s="124" t="s">
        <v>166</v>
      </c>
      <c r="B106" s="36"/>
      <c r="C106" s="110"/>
      <c r="D106" s="92"/>
      <c r="E106" s="112"/>
      <c r="F106" s="83"/>
      <c r="G106" s="111"/>
      <c r="H106" s="83"/>
      <c r="I106" s="185"/>
    </row>
    <row r="107" spans="1:9" x14ac:dyDescent="0.25">
      <c r="A107" s="124" t="s">
        <v>167</v>
      </c>
      <c r="B107" s="36"/>
      <c r="C107" s="110"/>
      <c r="D107" s="92"/>
      <c r="E107" s="112"/>
      <c r="F107" s="83"/>
      <c r="G107" s="111"/>
      <c r="H107" s="83"/>
      <c r="I107" s="187"/>
    </row>
    <row r="108" spans="1:9" x14ac:dyDescent="0.25">
      <c r="A108" s="148" t="s">
        <v>182</v>
      </c>
      <c r="B108" s="177" t="s">
        <v>179</v>
      </c>
      <c r="C108" s="99">
        <f>D108*10*1896.8</f>
        <v>5311.04</v>
      </c>
      <c r="D108" s="90">
        <v>0.28000000000000003</v>
      </c>
      <c r="E108" s="99">
        <v>5011.3459999999995</v>
      </c>
      <c r="F108" s="81">
        <f>E108/10/B12</f>
        <v>0.26420002108814844</v>
      </c>
      <c r="G108" s="91">
        <f>C108-E108</f>
        <v>299.69400000000041</v>
      </c>
      <c r="H108" s="81">
        <f>D108-F108</f>
        <v>1.5799978911851587E-2</v>
      </c>
      <c r="I108" s="185" t="s">
        <v>137</v>
      </c>
    </row>
    <row r="109" spans="1:9" x14ac:dyDescent="0.25">
      <c r="A109" s="124" t="s">
        <v>175</v>
      </c>
      <c r="B109" s="178" t="s">
        <v>180</v>
      </c>
      <c r="C109" s="109"/>
      <c r="D109" s="131"/>
      <c r="E109" s="70"/>
      <c r="F109" s="128"/>
      <c r="G109" s="143"/>
      <c r="H109" s="128"/>
      <c r="I109" s="185"/>
    </row>
    <row r="110" spans="1:9" x14ac:dyDescent="0.25">
      <c r="A110" s="148" t="s">
        <v>184</v>
      </c>
      <c r="B110" s="177" t="s">
        <v>179</v>
      </c>
      <c r="C110" s="100">
        <f>D110*B12*10</f>
        <v>9484</v>
      </c>
      <c r="D110" s="90">
        <v>0.5</v>
      </c>
      <c r="E110" s="99">
        <v>9484</v>
      </c>
      <c r="F110" s="81">
        <f>E110/10/B12</f>
        <v>0.5</v>
      </c>
      <c r="G110" s="91">
        <f>C110-E110</f>
        <v>0</v>
      </c>
      <c r="H110" s="81">
        <f>D110-F110</f>
        <v>0</v>
      </c>
      <c r="I110" s="185"/>
    </row>
    <row r="111" spans="1:9" ht="15.75" customHeight="1" x14ac:dyDescent="0.25">
      <c r="A111" s="123" t="s">
        <v>163</v>
      </c>
      <c r="B111" s="178" t="s">
        <v>180</v>
      </c>
      <c r="C111" s="113"/>
      <c r="D111" s="95"/>
      <c r="E111" s="114"/>
      <c r="F111" s="84"/>
      <c r="G111" s="144"/>
      <c r="H111" s="84"/>
      <c r="I111" s="185"/>
    </row>
    <row r="112" spans="1:9" ht="15.75" customHeight="1" x14ac:dyDescent="0.25">
      <c r="A112" s="148" t="s">
        <v>183</v>
      </c>
      <c r="B112" s="177" t="s">
        <v>179</v>
      </c>
      <c r="C112" s="99">
        <f>D112*10*1896.8</f>
        <v>6069.76</v>
      </c>
      <c r="D112" s="92">
        <v>0.32</v>
      </c>
      <c r="E112" s="99">
        <v>7052.83</v>
      </c>
      <c r="F112" s="128">
        <f>E112/10/B12</f>
        <v>0.37182781526781949</v>
      </c>
      <c r="G112" s="91">
        <f>C112-E112</f>
        <v>-983.06999999999971</v>
      </c>
      <c r="H112" s="81">
        <f>D112-F112</f>
        <v>-5.1827815267819488E-2</v>
      </c>
      <c r="I112" s="185" t="s">
        <v>168</v>
      </c>
    </row>
    <row r="113" spans="1:9" ht="15.75" customHeight="1" x14ac:dyDescent="0.25">
      <c r="A113" s="124" t="s">
        <v>98</v>
      </c>
      <c r="B113" s="178" t="s">
        <v>180</v>
      </c>
      <c r="C113" s="152"/>
      <c r="D113" s="92"/>
      <c r="E113" s="79"/>
      <c r="F113" s="128"/>
      <c r="G113" s="143"/>
      <c r="H113" s="128"/>
      <c r="I113" s="185"/>
    </row>
    <row r="114" spans="1:9" ht="15.75" customHeight="1" x14ac:dyDescent="0.25">
      <c r="A114" s="124"/>
      <c r="B114" s="178" t="s">
        <v>144</v>
      </c>
      <c r="C114" s="110"/>
      <c r="D114" s="92"/>
      <c r="E114" s="112"/>
      <c r="F114" s="83"/>
      <c r="G114" s="143"/>
      <c r="H114" s="83"/>
      <c r="I114" s="188"/>
    </row>
    <row r="115" spans="1:9" x14ac:dyDescent="0.25">
      <c r="A115" s="148" t="s">
        <v>185</v>
      </c>
      <c r="B115" s="177" t="s">
        <v>179</v>
      </c>
      <c r="C115" s="99">
        <f>D115*10*1896.8</f>
        <v>12708.56</v>
      </c>
      <c r="D115" s="90">
        <v>0.67</v>
      </c>
      <c r="E115" s="99">
        <v>14471.57</v>
      </c>
      <c r="F115" s="81">
        <f>E115/10/B12</f>
        <v>0.76294654154365249</v>
      </c>
      <c r="G115" s="91">
        <f>C115-E115</f>
        <v>-1763.0100000000002</v>
      </c>
      <c r="H115" s="81">
        <f>D115-F115</f>
        <v>-9.294654154365245E-2</v>
      </c>
      <c r="I115" s="185" t="s">
        <v>168</v>
      </c>
    </row>
    <row r="116" spans="1:9" x14ac:dyDescent="0.25">
      <c r="A116" s="124" t="s">
        <v>152</v>
      </c>
      <c r="B116" s="178" t="s">
        <v>180</v>
      </c>
      <c r="C116" s="109"/>
      <c r="D116" s="82"/>
      <c r="E116" s="70"/>
      <c r="F116" s="63"/>
      <c r="G116" s="80"/>
      <c r="H116" s="63"/>
      <c r="I116" s="187"/>
    </row>
    <row r="117" spans="1:9" ht="15.75" thickBot="1" x14ac:dyDescent="0.3">
      <c r="A117" s="124" t="s">
        <v>176</v>
      </c>
      <c r="B117" s="178" t="s">
        <v>144</v>
      </c>
      <c r="C117" s="109"/>
      <c r="D117" s="134"/>
      <c r="E117" s="70"/>
      <c r="F117" s="63"/>
      <c r="G117" s="80"/>
      <c r="H117" s="63"/>
      <c r="I117" s="185"/>
    </row>
    <row r="118" spans="1:9" x14ac:dyDescent="0.25">
      <c r="A118" s="133" t="s">
        <v>99</v>
      </c>
      <c r="B118" s="126"/>
      <c r="C118" s="142">
        <f>C93+C95+C98</f>
        <v>666156.15999999992</v>
      </c>
      <c r="D118" s="135">
        <f>D93+D95+D98</f>
        <v>35.120000000000005</v>
      </c>
      <c r="E118" s="142">
        <f>E93+E95+E98</f>
        <v>665128.70600000001</v>
      </c>
      <c r="F118" s="135">
        <f>F93+F95+F98</f>
        <v>35.065832243778999</v>
      </c>
      <c r="G118" s="145">
        <f>C118-E118</f>
        <v>1027.4539999999106</v>
      </c>
      <c r="H118" s="136">
        <f>D118-F118</f>
        <v>5.4167756221005448E-2</v>
      </c>
      <c r="I118" s="185"/>
    </row>
    <row r="119" spans="1:9" ht="15.75" thickBot="1" x14ac:dyDescent="0.3">
      <c r="A119" s="169" t="s">
        <v>100</v>
      </c>
      <c r="B119" s="29"/>
      <c r="C119" s="119"/>
      <c r="D119" s="82"/>
      <c r="E119" s="119"/>
      <c r="F119" s="82"/>
      <c r="G119" s="140"/>
      <c r="H119" s="121"/>
      <c r="I119" s="185"/>
    </row>
    <row r="120" spans="1:9" x14ac:dyDescent="0.25">
      <c r="A120" s="174"/>
      <c r="B120" s="174"/>
      <c r="C120" s="156"/>
      <c r="D120" s="157"/>
      <c r="E120" s="158"/>
      <c r="F120" s="159"/>
      <c r="G120" s="160"/>
      <c r="H120" s="127"/>
      <c r="I120" s="210"/>
    </row>
    <row r="121" spans="1:9" ht="15.75" thickBot="1" x14ac:dyDescent="0.3">
      <c r="A121" s="175" t="s">
        <v>207</v>
      </c>
      <c r="B121" s="175"/>
      <c r="C121" s="161"/>
      <c r="D121" s="162"/>
      <c r="E121" s="163">
        <v>162599.09</v>
      </c>
      <c r="F121" s="164"/>
      <c r="G121" s="165"/>
      <c r="H121" s="88"/>
      <c r="I121" s="210" t="s">
        <v>208</v>
      </c>
    </row>
    <row r="122" spans="1:9" x14ac:dyDescent="0.25">
      <c r="A122" s="120"/>
      <c r="B122" s="4"/>
      <c r="C122" s="125"/>
      <c r="D122" s="44"/>
      <c r="E122" s="125"/>
      <c r="F122" s="44"/>
      <c r="G122" s="120"/>
      <c r="H122" s="120"/>
      <c r="I122" s="185"/>
    </row>
    <row r="123" spans="1:9" ht="13.5" customHeight="1" x14ac:dyDescent="0.25">
      <c r="A123" s="4"/>
      <c r="B123" s="4"/>
      <c r="C123" s="4"/>
      <c r="D123" s="44"/>
      <c r="E123" s="4"/>
      <c r="F123" s="4"/>
      <c r="G123" s="4"/>
      <c r="H123" s="4"/>
      <c r="I123" s="185"/>
    </row>
    <row r="124" spans="1:9" ht="15.75" x14ac:dyDescent="0.25">
      <c r="A124" s="3" t="s">
        <v>216</v>
      </c>
      <c r="B124" s="3"/>
      <c r="C124" s="3"/>
      <c r="D124" s="44"/>
      <c r="E124" s="3"/>
      <c r="F124" s="3"/>
      <c r="G124" s="3"/>
      <c r="H124" s="3"/>
      <c r="I124" s="185"/>
    </row>
    <row r="125" spans="1:9" ht="15.75" x14ac:dyDescent="0.25">
      <c r="A125" s="3" t="s">
        <v>3</v>
      </c>
      <c r="B125" s="199"/>
      <c r="C125" s="199"/>
      <c r="D125" s="208"/>
      <c r="E125" s="199"/>
      <c r="F125" s="199"/>
      <c r="G125" s="209"/>
      <c r="H125" s="199"/>
      <c r="I125" s="189"/>
    </row>
    <row r="126" spans="1:9" x14ac:dyDescent="0.25">
      <c r="B126" s="191"/>
      <c r="C126" s="192"/>
      <c r="D126" s="191"/>
      <c r="E126" s="192"/>
      <c r="F126" s="191"/>
      <c r="G126" s="191"/>
      <c r="H126" s="191"/>
    </row>
    <row r="127" spans="1:9" x14ac:dyDescent="0.25">
      <c r="B127" s="191"/>
      <c r="C127" s="192"/>
      <c r="D127" s="191"/>
      <c r="E127" s="192"/>
      <c r="F127" s="191" t="s">
        <v>114</v>
      </c>
      <c r="G127" s="194">
        <f>G89+G91+G100</f>
        <v>3473.84</v>
      </c>
      <c r="H127" s="191"/>
      <c r="I127" s="190"/>
    </row>
    <row r="128" spans="1:9" x14ac:dyDescent="0.25">
      <c r="B128" s="191"/>
      <c r="C128" s="192">
        <f>C118-G128</f>
        <v>665856.4659999999</v>
      </c>
      <c r="D128" s="191"/>
      <c r="E128" s="191"/>
      <c r="F128" s="191" t="s">
        <v>137</v>
      </c>
      <c r="G128" s="192">
        <f>G108</f>
        <v>299.69400000000041</v>
      </c>
      <c r="H128" s="191"/>
      <c r="I128" s="190"/>
    </row>
    <row r="129" spans="2:9" x14ac:dyDescent="0.25">
      <c r="B129" s="191"/>
      <c r="C129" s="192"/>
      <c r="D129" s="191"/>
      <c r="E129" s="191"/>
      <c r="F129" s="191" t="s">
        <v>151</v>
      </c>
      <c r="G129" s="194">
        <f>G112+G115</f>
        <v>-2746.08</v>
      </c>
      <c r="H129" s="191"/>
      <c r="I129" s="190"/>
    </row>
    <row r="130" spans="2:9" x14ac:dyDescent="0.25">
      <c r="B130" s="191"/>
      <c r="C130" s="192"/>
      <c r="D130" s="191"/>
      <c r="E130" s="191"/>
      <c r="F130" s="191"/>
      <c r="G130" s="192">
        <f>G127+G128+G129</f>
        <v>1027.4540000000006</v>
      </c>
      <c r="H130" s="191"/>
      <c r="I130" s="190"/>
    </row>
    <row r="131" spans="2:9" x14ac:dyDescent="0.25">
      <c r="B131" s="191"/>
      <c r="C131" s="191"/>
      <c r="D131" s="191"/>
      <c r="E131" s="191"/>
      <c r="F131" s="191" t="s">
        <v>114</v>
      </c>
      <c r="G131" s="192">
        <f>G127+G129</f>
        <v>727.76000000000022</v>
      </c>
      <c r="H131" s="191"/>
      <c r="I131" s="190"/>
    </row>
    <row r="132" spans="2:9" x14ac:dyDescent="0.25">
      <c r="B132" s="191"/>
      <c r="C132" s="191"/>
      <c r="D132" s="191"/>
      <c r="E132" s="191" t="s">
        <v>162</v>
      </c>
      <c r="F132" s="191"/>
      <c r="G132" s="192">
        <f>G131</f>
        <v>727.76000000000022</v>
      </c>
      <c r="H132" s="191"/>
      <c r="I132" s="191"/>
    </row>
    <row r="133" spans="2:9" x14ac:dyDescent="0.25">
      <c r="B133" s="191"/>
      <c r="C133" s="191"/>
      <c r="D133" s="191"/>
      <c r="E133" s="191"/>
      <c r="F133" s="191"/>
      <c r="G133" s="194"/>
      <c r="H133" s="191"/>
    </row>
    <row r="134" spans="2:9" x14ac:dyDescent="0.25">
      <c r="B134" s="191"/>
      <c r="C134" s="191"/>
      <c r="D134" s="191"/>
      <c r="E134" s="191"/>
      <c r="F134" s="192"/>
      <c r="G134" s="191"/>
      <c r="H134" s="191"/>
    </row>
    <row r="135" spans="2:9" x14ac:dyDescent="0.25">
      <c r="G135" s="116"/>
    </row>
    <row r="136" spans="2:9" x14ac:dyDescent="0.25">
      <c r="B136" s="130"/>
      <c r="C136" s="130"/>
      <c r="D136" s="130"/>
      <c r="E136" s="130"/>
      <c r="F136" s="130"/>
      <c r="G136" s="141"/>
      <c r="H136" s="130"/>
      <c r="I136" s="196"/>
    </row>
  </sheetData>
  <pageMargins left="0" right="0" top="0" bottom="0.15748031496062992" header="0.31496062992125984" footer="0.31496062992125984"/>
  <pageSetup paperSize="9" scale="2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0"/>
  <sheetViews>
    <sheetView tabSelected="1" topLeftCell="A7" workbookViewId="0">
      <selection activeCell="L28" sqref="L28"/>
    </sheetView>
  </sheetViews>
  <sheetFormatPr defaultColWidth="11.5703125" defaultRowHeight="15" x14ac:dyDescent="0.25"/>
  <cols>
    <col min="1" max="1" width="31.57031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style="184" customWidth="1"/>
    <col min="10" max="10" width="10" customWidth="1"/>
    <col min="11" max="11" width="51.5703125" customWidth="1"/>
    <col min="12" max="12" width="14.85546875" customWidth="1"/>
    <col min="13" max="13" width="14" customWidth="1"/>
    <col min="25" max="26" width="11.140625" style="191" customWidth="1"/>
    <col min="27" max="27" width="12.42578125" style="191" customWidth="1"/>
    <col min="28" max="28" width="13.42578125" style="191" customWidth="1"/>
    <col min="29" max="36" width="11.5703125" style="191"/>
    <col min="267" max="267" width="23.140625" customWidth="1"/>
    <col min="268" max="268" width="42.85546875" customWidth="1"/>
    <col min="270" max="270" width="11.28515625" customWidth="1"/>
    <col min="271" max="271" width="12.85546875" customWidth="1"/>
    <col min="272" max="272" width="12.140625" customWidth="1"/>
    <col min="273" max="273" width="11.7109375" customWidth="1"/>
    <col min="274" max="274" width="11.42578125" customWidth="1"/>
    <col min="275" max="275" width="12.7109375" customWidth="1"/>
    <col min="276" max="276" width="4.140625" customWidth="1"/>
    <col min="277" max="277" width="45.28515625" customWidth="1"/>
    <col min="278" max="278" width="14.85546875" customWidth="1"/>
    <col min="279" max="279" width="12.28515625" customWidth="1"/>
    <col min="280" max="281" width="11.140625" customWidth="1"/>
    <col min="282" max="282" width="12.42578125" customWidth="1"/>
    <col min="283" max="283" width="11.42578125" customWidth="1"/>
    <col min="284" max="284" width="13.5703125" customWidth="1"/>
    <col min="523" max="523" width="23.140625" customWidth="1"/>
    <col min="524" max="524" width="42.85546875" customWidth="1"/>
    <col min="526" max="526" width="11.28515625" customWidth="1"/>
    <col min="527" max="527" width="12.85546875" customWidth="1"/>
    <col min="528" max="528" width="12.140625" customWidth="1"/>
    <col min="529" max="529" width="11.7109375" customWidth="1"/>
    <col min="530" max="530" width="11.42578125" customWidth="1"/>
    <col min="531" max="531" width="12.7109375" customWidth="1"/>
    <col min="532" max="532" width="4.140625" customWidth="1"/>
    <col min="533" max="533" width="45.28515625" customWidth="1"/>
    <col min="534" max="534" width="14.85546875" customWidth="1"/>
    <col min="535" max="535" width="12.28515625" customWidth="1"/>
    <col min="536" max="537" width="11.140625" customWidth="1"/>
    <col min="538" max="538" width="12.42578125" customWidth="1"/>
    <col min="539" max="539" width="11.42578125" customWidth="1"/>
    <col min="540" max="540" width="13.5703125" customWidth="1"/>
    <col min="779" max="779" width="23.140625" customWidth="1"/>
    <col min="780" max="780" width="42.85546875" customWidth="1"/>
    <col min="782" max="782" width="11.28515625" customWidth="1"/>
    <col min="783" max="783" width="12.85546875" customWidth="1"/>
    <col min="784" max="784" width="12.140625" customWidth="1"/>
    <col min="785" max="785" width="11.7109375" customWidth="1"/>
    <col min="786" max="786" width="11.42578125" customWidth="1"/>
    <col min="787" max="787" width="12.7109375" customWidth="1"/>
    <col min="788" max="788" width="4.140625" customWidth="1"/>
    <col min="789" max="789" width="45.28515625" customWidth="1"/>
    <col min="790" max="790" width="14.85546875" customWidth="1"/>
    <col min="791" max="791" width="12.28515625" customWidth="1"/>
    <col min="792" max="793" width="11.140625" customWidth="1"/>
    <col min="794" max="794" width="12.42578125" customWidth="1"/>
    <col min="795" max="795" width="11.42578125" customWidth="1"/>
    <col min="796" max="796" width="13.5703125" customWidth="1"/>
    <col min="1035" max="1035" width="23.140625" customWidth="1"/>
    <col min="1036" max="1036" width="42.85546875" customWidth="1"/>
    <col min="1038" max="1038" width="11.28515625" customWidth="1"/>
    <col min="1039" max="1039" width="12.85546875" customWidth="1"/>
    <col min="1040" max="1040" width="12.140625" customWidth="1"/>
    <col min="1041" max="1041" width="11.7109375" customWidth="1"/>
    <col min="1042" max="1042" width="11.42578125" customWidth="1"/>
    <col min="1043" max="1043" width="12.7109375" customWidth="1"/>
    <col min="1044" max="1044" width="4.140625" customWidth="1"/>
    <col min="1045" max="1045" width="45.28515625" customWidth="1"/>
    <col min="1046" max="1046" width="14.85546875" customWidth="1"/>
    <col min="1047" max="1047" width="12.28515625" customWidth="1"/>
    <col min="1048" max="1049" width="11.140625" customWidth="1"/>
    <col min="1050" max="1050" width="12.42578125" customWidth="1"/>
    <col min="1051" max="1051" width="11.42578125" customWidth="1"/>
    <col min="1052" max="1052" width="13.5703125" customWidth="1"/>
    <col min="1291" max="1291" width="23.140625" customWidth="1"/>
    <col min="1292" max="1292" width="42.85546875" customWidth="1"/>
    <col min="1294" max="1294" width="11.28515625" customWidth="1"/>
    <col min="1295" max="1295" width="12.85546875" customWidth="1"/>
    <col min="1296" max="1296" width="12.140625" customWidth="1"/>
    <col min="1297" max="1297" width="11.7109375" customWidth="1"/>
    <col min="1298" max="1298" width="11.42578125" customWidth="1"/>
    <col min="1299" max="1299" width="12.7109375" customWidth="1"/>
    <col min="1300" max="1300" width="4.140625" customWidth="1"/>
    <col min="1301" max="1301" width="45.28515625" customWidth="1"/>
    <col min="1302" max="1302" width="14.85546875" customWidth="1"/>
    <col min="1303" max="1303" width="12.28515625" customWidth="1"/>
    <col min="1304" max="1305" width="11.140625" customWidth="1"/>
    <col min="1306" max="1306" width="12.42578125" customWidth="1"/>
    <col min="1307" max="1307" width="11.42578125" customWidth="1"/>
    <col min="1308" max="1308" width="13.5703125" customWidth="1"/>
    <col min="1547" max="1547" width="23.140625" customWidth="1"/>
    <col min="1548" max="1548" width="42.85546875" customWidth="1"/>
    <col min="1550" max="1550" width="11.28515625" customWidth="1"/>
    <col min="1551" max="1551" width="12.85546875" customWidth="1"/>
    <col min="1552" max="1552" width="12.140625" customWidth="1"/>
    <col min="1553" max="1553" width="11.7109375" customWidth="1"/>
    <col min="1554" max="1554" width="11.42578125" customWidth="1"/>
    <col min="1555" max="1555" width="12.7109375" customWidth="1"/>
    <col min="1556" max="1556" width="4.140625" customWidth="1"/>
    <col min="1557" max="1557" width="45.28515625" customWidth="1"/>
    <col min="1558" max="1558" width="14.85546875" customWidth="1"/>
    <col min="1559" max="1559" width="12.28515625" customWidth="1"/>
    <col min="1560" max="1561" width="11.140625" customWidth="1"/>
    <col min="1562" max="1562" width="12.42578125" customWidth="1"/>
    <col min="1563" max="1563" width="11.42578125" customWidth="1"/>
    <col min="1564" max="1564" width="13.5703125" customWidth="1"/>
    <col min="1803" max="1803" width="23.140625" customWidth="1"/>
    <col min="1804" max="1804" width="42.85546875" customWidth="1"/>
    <col min="1806" max="1806" width="11.28515625" customWidth="1"/>
    <col min="1807" max="1807" width="12.85546875" customWidth="1"/>
    <col min="1808" max="1808" width="12.140625" customWidth="1"/>
    <col min="1809" max="1809" width="11.7109375" customWidth="1"/>
    <col min="1810" max="1810" width="11.42578125" customWidth="1"/>
    <col min="1811" max="1811" width="12.7109375" customWidth="1"/>
    <col min="1812" max="1812" width="4.140625" customWidth="1"/>
    <col min="1813" max="1813" width="45.28515625" customWidth="1"/>
    <col min="1814" max="1814" width="14.85546875" customWidth="1"/>
    <col min="1815" max="1815" width="12.28515625" customWidth="1"/>
    <col min="1816" max="1817" width="11.140625" customWidth="1"/>
    <col min="1818" max="1818" width="12.42578125" customWidth="1"/>
    <col min="1819" max="1819" width="11.42578125" customWidth="1"/>
    <col min="1820" max="1820" width="13.5703125" customWidth="1"/>
    <col min="2059" max="2059" width="23.140625" customWidth="1"/>
    <col min="2060" max="2060" width="42.85546875" customWidth="1"/>
    <col min="2062" max="2062" width="11.28515625" customWidth="1"/>
    <col min="2063" max="2063" width="12.85546875" customWidth="1"/>
    <col min="2064" max="2064" width="12.140625" customWidth="1"/>
    <col min="2065" max="2065" width="11.7109375" customWidth="1"/>
    <col min="2066" max="2066" width="11.42578125" customWidth="1"/>
    <col min="2067" max="2067" width="12.7109375" customWidth="1"/>
    <col min="2068" max="2068" width="4.140625" customWidth="1"/>
    <col min="2069" max="2069" width="45.28515625" customWidth="1"/>
    <col min="2070" max="2070" width="14.85546875" customWidth="1"/>
    <col min="2071" max="2071" width="12.28515625" customWidth="1"/>
    <col min="2072" max="2073" width="11.140625" customWidth="1"/>
    <col min="2074" max="2074" width="12.42578125" customWidth="1"/>
    <col min="2075" max="2075" width="11.42578125" customWidth="1"/>
    <col min="2076" max="2076" width="13.5703125" customWidth="1"/>
    <col min="2315" max="2315" width="23.140625" customWidth="1"/>
    <col min="2316" max="2316" width="42.85546875" customWidth="1"/>
    <col min="2318" max="2318" width="11.28515625" customWidth="1"/>
    <col min="2319" max="2319" width="12.85546875" customWidth="1"/>
    <col min="2320" max="2320" width="12.140625" customWidth="1"/>
    <col min="2321" max="2321" width="11.7109375" customWidth="1"/>
    <col min="2322" max="2322" width="11.42578125" customWidth="1"/>
    <col min="2323" max="2323" width="12.7109375" customWidth="1"/>
    <col min="2324" max="2324" width="4.140625" customWidth="1"/>
    <col min="2325" max="2325" width="45.28515625" customWidth="1"/>
    <col min="2326" max="2326" width="14.85546875" customWidth="1"/>
    <col min="2327" max="2327" width="12.28515625" customWidth="1"/>
    <col min="2328" max="2329" width="11.140625" customWidth="1"/>
    <col min="2330" max="2330" width="12.42578125" customWidth="1"/>
    <col min="2331" max="2331" width="11.42578125" customWidth="1"/>
    <col min="2332" max="2332" width="13.5703125" customWidth="1"/>
    <col min="2571" max="2571" width="23.140625" customWidth="1"/>
    <col min="2572" max="2572" width="42.85546875" customWidth="1"/>
    <col min="2574" max="2574" width="11.28515625" customWidth="1"/>
    <col min="2575" max="2575" width="12.85546875" customWidth="1"/>
    <col min="2576" max="2576" width="12.140625" customWidth="1"/>
    <col min="2577" max="2577" width="11.7109375" customWidth="1"/>
    <col min="2578" max="2578" width="11.42578125" customWidth="1"/>
    <col min="2579" max="2579" width="12.7109375" customWidth="1"/>
    <col min="2580" max="2580" width="4.140625" customWidth="1"/>
    <col min="2581" max="2581" width="45.28515625" customWidth="1"/>
    <col min="2582" max="2582" width="14.85546875" customWidth="1"/>
    <col min="2583" max="2583" width="12.28515625" customWidth="1"/>
    <col min="2584" max="2585" width="11.140625" customWidth="1"/>
    <col min="2586" max="2586" width="12.42578125" customWidth="1"/>
    <col min="2587" max="2587" width="11.42578125" customWidth="1"/>
    <col min="2588" max="2588" width="13.5703125" customWidth="1"/>
    <col min="2827" max="2827" width="23.140625" customWidth="1"/>
    <col min="2828" max="2828" width="42.85546875" customWidth="1"/>
    <col min="2830" max="2830" width="11.28515625" customWidth="1"/>
    <col min="2831" max="2831" width="12.85546875" customWidth="1"/>
    <col min="2832" max="2832" width="12.140625" customWidth="1"/>
    <col min="2833" max="2833" width="11.7109375" customWidth="1"/>
    <col min="2834" max="2834" width="11.42578125" customWidth="1"/>
    <col min="2835" max="2835" width="12.7109375" customWidth="1"/>
    <col min="2836" max="2836" width="4.140625" customWidth="1"/>
    <col min="2837" max="2837" width="45.28515625" customWidth="1"/>
    <col min="2838" max="2838" width="14.85546875" customWidth="1"/>
    <col min="2839" max="2839" width="12.28515625" customWidth="1"/>
    <col min="2840" max="2841" width="11.140625" customWidth="1"/>
    <col min="2842" max="2842" width="12.42578125" customWidth="1"/>
    <col min="2843" max="2843" width="11.42578125" customWidth="1"/>
    <col min="2844" max="2844" width="13.5703125" customWidth="1"/>
    <col min="3083" max="3083" width="23.140625" customWidth="1"/>
    <col min="3084" max="3084" width="42.85546875" customWidth="1"/>
    <col min="3086" max="3086" width="11.28515625" customWidth="1"/>
    <col min="3087" max="3087" width="12.85546875" customWidth="1"/>
    <col min="3088" max="3088" width="12.140625" customWidth="1"/>
    <col min="3089" max="3089" width="11.7109375" customWidth="1"/>
    <col min="3090" max="3090" width="11.42578125" customWidth="1"/>
    <col min="3091" max="3091" width="12.7109375" customWidth="1"/>
    <col min="3092" max="3092" width="4.140625" customWidth="1"/>
    <col min="3093" max="3093" width="45.28515625" customWidth="1"/>
    <col min="3094" max="3094" width="14.85546875" customWidth="1"/>
    <col min="3095" max="3095" width="12.28515625" customWidth="1"/>
    <col min="3096" max="3097" width="11.140625" customWidth="1"/>
    <col min="3098" max="3098" width="12.42578125" customWidth="1"/>
    <col min="3099" max="3099" width="11.42578125" customWidth="1"/>
    <col min="3100" max="3100" width="13.5703125" customWidth="1"/>
    <col min="3339" max="3339" width="23.140625" customWidth="1"/>
    <col min="3340" max="3340" width="42.85546875" customWidth="1"/>
    <col min="3342" max="3342" width="11.28515625" customWidth="1"/>
    <col min="3343" max="3343" width="12.85546875" customWidth="1"/>
    <col min="3344" max="3344" width="12.140625" customWidth="1"/>
    <col min="3345" max="3345" width="11.7109375" customWidth="1"/>
    <col min="3346" max="3346" width="11.42578125" customWidth="1"/>
    <col min="3347" max="3347" width="12.7109375" customWidth="1"/>
    <col min="3348" max="3348" width="4.140625" customWidth="1"/>
    <col min="3349" max="3349" width="45.28515625" customWidth="1"/>
    <col min="3350" max="3350" width="14.85546875" customWidth="1"/>
    <col min="3351" max="3351" width="12.28515625" customWidth="1"/>
    <col min="3352" max="3353" width="11.140625" customWidth="1"/>
    <col min="3354" max="3354" width="12.42578125" customWidth="1"/>
    <col min="3355" max="3355" width="11.42578125" customWidth="1"/>
    <col min="3356" max="3356" width="13.5703125" customWidth="1"/>
    <col min="3595" max="3595" width="23.140625" customWidth="1"/>
    <col min="3596" max="3596" width="42.85546875" customWidth="1"/>
    <col min="3598" max="3598" width="11.28515625" customWidth="1"/>
    <col min="3599" max="3599" width="12.85546875" customWidth="1"/>
    <col min="3600" max="3600" width="12.140625" customWidth="1"/>
    <col min="3601" max="3601" width="11.7109375" customWidth="1"/>
    <col min="3602" max="3602" width="11.42578125" customWidth="1"/>
    <col min="3603" max="3603" width="12.7109375" customWidth="1"/>
    <col min="3604" max="3604" width="4.140625" customWidth="1"/>
    <col min="3605" max="3605" width="45.28515625" customWidth="1"/>
    <col min="3606" max="3606" width="14.85546875" customWidth="1"/>
    <col min="3607" max="3607" width="12.28515625" customWidth="1"/>
    <col min="3608" max="3609" width="11.140625" customWidth="1"/>
    <col min="3610" max="3610" width="12.42578125" customWidth="1"/>
    <col min="3611" max="3611" width="11.42578125" customWidth="1"/>
    <col min="3612" max="3612" width="13.5703125" customWidth="1"/>
    <col min="3851" max="3851" width="23.140625" customWidth="1"/>
    <col min="3852" max="3852" width="42.85546875" customWidth="1"/>
    <col min="3854" max="3854" width="11.28515625" customWidth="1"/>
    <col min="3855" max="3855" width="12.85546875" customWidth="1"/>
    <col min="3856" max="3856" width="12.140625" customWidth="1"/>
    <col min="3857" max="3857" width="11.7109375" customWidth="1"/>
    <col min="3858" max="3858" width="11.42578125" customWidth="1"/>
    <col min="3859" max="3859" width="12.7109375" customWidth="1"/>
    <col min="3860" max="3860" width="4.140625" customWidth="1"/>
    <col min="3861" max="3861" width="45.28515625" customWidth="1"/>
    <col min="3862" max="3862" width="14.85546875" customWidth="1"/>
    <col min="3863" max="3863" width="12.28515625" customWidth="1"/>
    <col min="3864" max="3865" width="11.140625" customWidth="1"/>
    <col min="3866" max="3866" width="12.42578125" customWidth="1"/>
    <col min="3867" max="3867" width="11.42578125" customWidth="1"/>
    <col min="3868" max="3868" width="13.5703125" customWidth="1"/>
    <col min="4107" max="4107" width="23.140625" customWidth="1"/>
    <col min="4108" max="4108" width="42.85546875" customWidth="1"/>
    <col min="4110" max="4110" width="11.28515625" customWidth="1"/>
    <col min="4111" max="4111" width="12.85546875" customWidth="1"/>
    <col min="4112" max="4112" width="12.140625" customWidth="1"/>
    <col min="4113" max="4113" width="11.7109375" customWidth="1"/>
    <col min="4114" max="4114" width="11.42578125" customWidth="1"/>
    <col min="4115" max="4115" width="12.7109375" customWidth="1"/>
    <col min="4116" max="4116" width="4.140625" customWidth="1"/>
    <col min="4117" max="4117" width="45.28515625" customWidth="1"/>
    <col min="4118" max="4118" width="14.85546875" customWidth="1"/>
    <col min="4119" max="4119" width="12.28515625" customWidth="1"/>
    <col min="4120" max="4121" width="11.140625" customWidth="1"/>
    <col min="4122" max="4122" width="12.42578125" customWidth="1"/>
    <col min="4123" max="4123" width="11.42578125" customWidth="1"/>
    <col min="4124" max="4124" width="13.5703125" customWidth="1"/>
    <col min="4363" max="4363" width="23.140625" customWidth="1"/>
    <col min="4364" max="4364" width="42.85546875" customWidth="1"/>
    <col min="4366" max="4366" width="11.28515625" customWidth="1"/>
    <col min="4367" max="4367" width="12.85546875" customWidth="1"/>
    <col min="4368" max="4368" width="12.140625" customWidth="1"/>
    <col min="4369" max="4369" width="11.7109375" customWidth="1"/>
    <col min="4370" max="4370" width="11.42578125" customWidth="1"/>
    <col min="4371" max="4371" width="12.7109375" customWidth="1"/>
    <col min="4372" max="4372" width="4.140625" customWidth="1"/>
    <col min="4373" max="4373" width="45.28515625" customWidth="1"/>
    <col min="4374" max="4374" width="14.85546875" customWidth="1"/>
    <col min="4375" max="4375" width="12.28515625" customWidth="1"/>
    <col min="4376" max="4377" width="11.140625" customWidth="1"/>
    <col min="4378" max="4378" width="12.42578125" customWidth="1"/>
    <col min="4379" max="4379" width="11.42578125" customWidth="1"/>
    <col min="4380" max="4380" width="13.5703125" customWidth="1"/>
    <col min="4619" max="4619" width="23.140625" customWidth="1"/>
    <col min="4620" max="4620" width="42.85546875" customWidth="1"/>
    <col min="4622" max="4622" width="11.28515625" customWidth="1"/>
    <col min="4623" max="4623" width="12.85546875" customWidth="1"/>
    <col min="4624" max="4624" width="12.140625" customWidth="1"/>
    <col min="4625" max="4625" width="11.7109375" customWidth="1"/>
    <col min="4626" max="4626" width="11.42578125" customWidth="1"/>
    <col min="4627" max="4627" width="12.7109375" customWidth="1"/>
    <col min="4628" max="4628" width="4.140625" customWidth="1"/>
    <col min="4629" max="4629" width="45.28515625" customWidth="1"/>
    <col min="4630" max="4630" width="14.85546875" customWidth="1"/>
    <col min="4631" max="4631" width="12.28515625" customWidth="1"/>
    <col min="4632" max="4633" width="11.140625" customWidth="1"/>
    <col min="4634" max="4634" width="12.42578125" customWidth="1"/>
    <col min="4635" max="4635" width="11.42578125" customWidth="1"/>
    <col min="4636" max="4636" width="13.5703125" customWidth="1"/>
    <col min="4875" max="4875" width="23.140625" customWidth="1"/>
    <col min="4876" max="4876" width="42.85546875" customWidth="1"/>
    <col min="4878" max="4878" width="11.28515625" customWidth="1"/>
    <col min="4879" max="4879" width="12.85546875" customWidth="1"/>
    <col min="4880" max="4880" width="12.140625" customWidth="1"/>
    <col min="4881" max="4881" width="11.7109375" customWidth="1"/>
    <col min="4882" max="4882" width="11.42578125" customWidth="1"/>
    <col min="4883" max="4883" width="12.7109375" customWidth="1"/>
    <col min="4884" max="4884" width="4.140625" customWidth="1"/>
    <col min="4885" max="4885" width="45.28515625" customWidth="1"/>
    <col min="4886" max="4886" width="14.85546875" customWidth="1"/>
    <col min="4887" max="4887" width="12.28515625" customWidth="1"/>
    <col min="4888" max="4889" width="11.140625" customWidth="1"/>
    <col min="4890" max="4890" width="12.42578125" customWidth="1"/>
    <col min="4891" max="4891" width="11.42578125" customWidth="1"/>
    <col min="4892" max="4892" width="13.5703125" customWidth="1"/>
    <col min="5131" max="5131" width="23.140625" customWidth="1"/>
    <col min="5132" max="5132" width="42.85546875" customWidth="1"/>
    <col min="5134" max="5134" width="11.28515625" customWidth="1"/>
    <col min="5135" max="5135" width="12.85546875" customWidth="1"/>
    <col min="5136" max="5136" width="12.140625" customWidth="1"/>
    <col min="5137" max="5137" width="11.7109375" customWidth="1"/>
    <col min="5138" max="5138" width="11.42578125" customWidth="1"/>
    <col min="5139" max="5139" width="12.7109375" customWidth="1"/>
    <col min="5140" max="5140" width="4.140625" customWidth="1"/>
    <col min="5141" max="5141" width="45.28515625" customWidth="1"/>
    <col min="5142" max="5142" width="14.85546875" customWidth="1"/>
    <col min="5143" max="5143" width="12.28515625" customWidth="1"/>
    <col min="5144" max="5145" width="11.140625" customWidth="1"/>
    <col min="5146" max="5146" width="12.42578125" customWidth="1"/>
    <col min="5147" max="5147" width="11.42578125" customWidth="1"/>
    <col min="5148" max="5148" width="13.5703125" customWidth="1"/>
    <col min="5387" max="5387" width="23.140625" customWidth="1"/>
    <col min="5388" max="5388" width="42.85546875" customWidth="1"/>
    <col min="5390" max="5390" width="11.28515625" customWidth="1"/>
    <col min="5391" max="5391" width="12.85546875" customWidth="1"/>
    <col min="5392" max="5392" width="12.140625" customWidth="1"/>
    <col min="5393" max="5393" width="11.7109375" customWidth="1"/>
    <col min="5394" max="5394" width="11.42578125" customWidth="1"/>
    <col min="5395" max="5395" width="12.7109375" customWidth="1"/>
    <col min="5396" max="5396" width="4.140625" customWidth="1"/>
    <col min="5397" max="5397" width="45.28515625" customWidth="1"/>
    <col min="5398" max="5398" width="14.85546875" customWidth="1"/>
    <col min="5399" max="5399" width="12.28515625" customWidth="1"/>
    <col min="5400" max="5401" width="11.140625" customWidth="1"/>
    <col min="5402" max="5402" width="12.42578125" customWidth="1"/>
    <col min="5403" max="5403" width="11.42578125" customWidth="1"/>
    <col min="5404" max="5404" width="13.5703125" customWidth="1"/>
    <col min="5643" max="5643" width="23.140625" customWidth="1"/>
    <col min="5644" max="5644" width="42.85546875" customWidth="1"/>
    <col min="5646" max="5646" width="11.28515625" customWidth="1"/>
    <col min="5647" max="5647" width="12.85546875" customWidth="1"/>
    <col min="5648" max="5648" width="12.140625" customWidth="1"/>
    <col min="5649" max="5649" width="11.7109375" customWidth="1"/>
    <col min="5650" max="5650" width="11.42578125" customWidth="1"/>
    <col min="5651" max="5651" width="12.7109375" customWidth="1"/>
    <col min="5652" max="5652" width="4.140625" customWidth="1"/>
    <col min="5653" max="5653" width="45.28515625" customWidth="1"/>
    <col min="5654" max="5654" width="14.85546875" customWidth="1"/>
    <col min="5655" max="5655" width="12.28515625" customWidth="1"/>
    <col min="5656" max="5657" width="11.140625" customWidth="1"/>
    <col min="5658" max="5658" width="12.42578125" customWidth="1"/>
    <col min="5659" max="5659" width="11.42578125" customWidth="1"/>
    <col min="5660" max="5660" width="13.5703125" customWidth="1"/>
    <col min="5899" max="5899" width="23.140625" customWidth="1"/>
    <col min="5900" max="5900" width="42.85546875" customWidth="1"/>
    <col min="5902" max="5902" width="11.28515625" customWidth="1"/>
    <col min="5903" max="5903" width="12.85546875" customWidth="1"/>
    <col min="5904" max="5904" width="12.140625" customWidth="1"/>
    <col min="5905" max="5905" width="11.7109375" customWidth="1"/>
    <col min="5906" max="5906" width="11.42578125" customWidth="1"/>
    <col min="5907" max="5907" width="12.7109375" customWidth="1"/>
    <col min="5908" max="5908" width="4.140625" customWidth="1"/>
    <col min="5909" max="5909" width="45.28515625" customWidth="1"/>
    <col min="5910" max="5910" width="14.85546875" customWidth="1"/>
    <col min="5911" max="5911" width="12.28515625" customWidth="1"/>
    <col min="5912" max="5913" width="11.140625" customWidth="1"/>
    <col min="5914" max="5914" width="12.42578125" customWidth="1"/>
    <col min="5915" max="5915" width="11.42578125" customWidth="1"/>
    <col min="5916" max="5916" width="13.5703125" customWidth="1"/>
    <col min="6155" max="6155" width="23.140625" customWidth="1"/>
    <col min="6156" max="6156" width="42.85546875" customWidth="1"/>
    <col min="6158" max="6158" width="11.28515625" customWidth="1"/>
    <col min="6159" max="6159" width="12.85546875" customWidth="1"/>
    <col min="6160" max="6160" width="12.140625" customWidth="1"/>
    <col min="6161" max="6161" width="11.7109375" customWidth="1"/>
    <col min="6162" max="6162" width="11.42578125" customWidth="1"/>
    <col min="6163" max="6163" width="12.7109375" customWidth="1"/>
    <col min="6164" max="6164" width="4.140625" customWidth="1"/>
    <col min="6165" max="6165" width="45.28515625" customWidth="1"/>
    <col min="6166" max="6166" width="14.85546875" customWidth="1"/>
    <col min="6167" max="6167" width="12.28515625" customWidth="1"/>
    <col min="6168" max="6169" width="11.140625" customWidth="1"/>
    <col min="6170" max="6170" width="12.42578125" customWidth="1"/>
    <col min="6171" max="6171" width="11.42578125" customWidth="1"/>
    <col min="6172" max="6172" width="13.5703125" customWidth="1"/>
    <col min="6411" max="6411" width="23.140625" customWidth="1"/>
    <col min="6412" max="6412" width="42.85546875" customWidth="1"/>
    <col min="6414" max="6414" width="11.28515625" customWidth="1"/>
    <col min="6415" max="6415" width="12.85546875" customWidth="1"/>
    <col min="6416" max="6416" width="12.140625" customWidth="1"/>
    <col min="6417" max="6417" width="11.7109375" customWidth="1"/>
    <col min="6418" max="6418" width="11.42578125" customWidth="1"/>
    <col min="6419" max="6419" width="12.7109375" customWidth="1"/>
    <col min="6420" max="6420" width="4.140625" customWidth="1"/>
    <col min="6421" max="6421" width="45.28515625" customWidth="1"/>
    <col min="6422" max="6422" width="14.85546875" customWidth="1"/>
    <col min="6423" max="6423" width="12.28515625" customWidth="1"/>
    <col min="6424" max="6425" width="11.140625" customWidth="1"/>
    <col min="6426" max="6426" width="12.42578125" customWidth="1"/>
    <col min="6427" max="6427" width="11.42578125" customWidth="1"/>
    <col min="6428" max="6428" width="13.5703125" customWidth="1"/>
    <col min="6667" max="6667" width="23.140625" customWidth="1"/>
    <col min="6668" max="6668" width="42.85546875" customWidth="1"/>
    <col min="6670" max="6670" width="11.28515625" customWidth="1"/>
    <col min="6671" max="6671" width="12.85546875" customWidth="1"/>
    <col min="6672" max="6672" width="12.140625" customWidth="1"/>
    <col min="6673" max="6673" width="11.7109375" customWidth="1"/>
    <col min="6674" max="6674" width="11.42578125" customWidth="1"/>
    <col min="6675" max="6675" width="12.7109375" customWidth="1"/>
    <col min="6676" max="6676" width="4.140625" customWidth="1"/>
    <col min="6677" max="6677" width="45.28515625" customWidth="1"/>
    <col min="6678" max="6678" width="14.85546875" customWidth="1"/>
    <col min="6679" max="6679" width="12.28515625" customWidth="1"/>
    <col min="6680" max="6681" width="11.140625" customWidth="1"/>
    <col min="6682" max="6682" width="12.42578125" customWidth="1"/>
    <col min="6683" max="6683" width="11.42578125" customWidth="1"/>
    <col min="6684" max="6684" width="13.5703125" customWidth="1"/>
    <col min="6923" max="6923" width="23.140625" customWidth="1"/>
    <col min="6924" max="6924" width="42.85546875" customWidth="1"/>
    <col min="6926" max="6926" width="11.28515625" customWidth="1"/>
    <col min="6927" max="6927" width="12.85546875" customWidth="1"/>
    <col min="6928" max="6928" width="12.140625" customWidth="1"/>
    <col min="6929" max="6929" width="11.7109375" customWidth="1"/>
    <col min="6930" max="6930" width="11.42578125" customWidth="1"/>
    <col min="6931" max="6931" width="12.7109375" customWidth="1"/>
    <col min="6932" max="6932" width="4.140625" customWidth="1"/>
    <col min="6933" max="6933" width="45.28515625" customWidth="1"/>
    <col min="6934" max="6934" width="14.85546875" customWidth="1"/>
    <col min="6935" max="6935" width="12.28515625" customWidth="1"/>
    <col min="6936" max="6937" width="11.140625" customWidth="1"/>
    <col min="6938" max="6938" width="12.42578125" customWidth="1"/>
    <col min="6939" max="6939" width="11.42578125" customWidth="1"/>
    <col min="6940" max="6940" width="13.5703125" customWidth="1"/>
    <col min="7179" max="7179" width="23.140625" customWidth="1"/>
    <col min="7180" max="7180" width="42.85546875" customWidth="1"/>
    <col min="7182" max="7182" width="11.28515625" customWidth="1"/>
    <col min="7183" max="7183" width="12.85546875" customWidth="1"/>
    <col min="7184" max="7184" width="12.140625" customWidth="1"/>
    <col min="7185" max="7185" width="11.7109375" customWidth="1"/>
    <col min="7186" max="7186" width="11.42578125" customWidth="1"/>
    <col min="7187" max="7187" width="12.7109375" customWidth="1"/>
    <col min="7188" max="7188" width="4.140625" customWidth="1"/>
    <col min="7189" max="7189" width="45.28515625" customWidth="1"/>
    <col min="7190" max="7190" width="14.85546875" customWidth="1"/>
    <col min="7191" max="7191" width="12.28515625" customWidth="1"/>
    <col min="7192" max="7193" width="11.140625" customWidth="1"/>
    <col min="7194" max="7194" width="12.42578125" customWidth="1"/>
    <col min="7195" max="7195" width="11.42578125" customWidth="1"/>
    <col min="7196" max="7196" width="13.5703125" customWidth="1"/>
    <col min="7435" max="7435" width="23.140625" customWidth="1"/>
    <col min="7436" max="7436" width="42.85546875" customWidth="1"/>
    <col min="7438" max="7438" width="11.28515625" customWidth="1"/>
    <col min="7439" max="7439" width="12.85546875" customWidth="1"/>
    <col min="7440" max="7440" width="12.140625" customWidth="1"/>
    <col min="7441" max="7441" width="11.7109375" customWidth="1"/>
    <col min="7442" max="7442" width="11.42578125" customWidth="1"/>
    <col min="7443" max="7443" width="12.7109375" customWidth="1"/>
    <col min="7444" max="7444" width="4.140625" customWidth="1"/>
    <col min="7445" max="7445" width="45.28515625" customWidth="1"/>
    <col min="7446" max="7446" width="14.85546875" customWidth="1"/>
    <col min="7447" max="7447" width="12.28515625" customWidth="1"/>
    <col min="7448" max="7449" width="11.140625" customWidth="1"/>
    <col min="7450" max="7450" width="12.42578125" customWidth="1"/>
    <col min="7451" max="7451" width="11.42578125" customWidth="1"/>
    <col min="7452" max="7452" width="13.5703125" customWidth="1"/>
    <col min="7691" max="7691" width="23.140625" customWidth="1"/>
    <col min="7692" max="7692" width="42.85546875" customWidth="1"/>
    <col min="7694" max="7694" width="11.28515625" customWidth="1"/>
    <col min="7695" max="7695" width="12.85546875" customWidth="1"/>
    <col min="7696" max="7696" width="12.140625" customWidth="1"/>
    <col min="7697" max="7697" width="11.7109375" customWidth="1"/>
    <col min="7698" max="7698" width="11.42578125" customWidth="1"/>
    <col min="7699" max="7699" width="12.7109375" customWidth="1"/>
    <col min="7700" max="7700" width="4.140625" customWidth="1"/>
    <col min="7701" max="7701" width="45.28515625" customWidth="1"/>
    <col min="7702" max="7702" width="14.85546875" customWidth="1"/>
    <col min="7703" max="7703" width="12.28515625" customWidth="1"/>
    <col min="7704" max="7705" width="11.140625" customWidth="1"/>
    <col min="7706" max="7706" width="12.42578125" customWidth="1"/>
    <col min="7707" max="7707" width="11.42578125" customWidth="1"/>
    <col min="7708" max="7708" width="13.5703125" customWidth="1"/>
    <col min="7947" max="7947" width="23.140625" customWidth="1"/>
    <col min="7948" max="7948" width="42.85546875" customWidth="1"/>
    <col min="7950" max="7950" width="11.28515625" customWidth="1"/>
    <col min="7951" max="7951" width="12.85546875" customWidth="1"/>
    <col min="7952" max="7952" width="12.140625" customWidth="1"/>
    <col min="7953" max="7953" width="11.7109375" customWidth="1"/>
    <col min="7954" max="7954" width="11.42578125" customWidth="1"/>
    <col min="7955" max="7955" width="12.7109375" customWidth="1"/>
    <col min="7956" max="7956" width="4.140625" customWidth="1"/>
    <col min="7957" max="7957" width="45.28515625" customWidth="1"/>
    <col min="7958" max="7958" width="14.85546875" customWidth="1"/>
    <col min="7959" max="7959" width="12.28515625" customWidth="1"/>
    <col min="7960" max="7961" width="11.140625" customWidth="1"/>
    <col min="7962" max="7962" width="12.42578125" customWidth="1"/>
    <col min="7963" max="7963" width="11.42578125" customWidth="1"/>
    <col min="7964" max="7964" width="13.5703125" customWidth="1"/>
    <col min="8203" max="8203" width="23.140625" customWidth="1"/>
    <col min="8204" max="8204" width="42.85546875" customWidth="1"/>
    <col min="8206" max="8206" width="11.28515625" customWidth="1"/>
    <col min="8207" max="8207" width="12.85546875" customWidth="1"/>
    <col min="8208" max="8208" width="12.140625" customWidth="1"/>
    <col min="8209" max="8209" width="11.7109375" customWidth="1"/>
    <col min="8210" max="8210" width="11.42578125" customWidth="1"/>
    <col min="8211" max="8211" width="12.7109375" customWidth="1"/>
    <col min="8212" max="8212" width="4.140625" customWidth="1"/>
    <col min="8213" max="8213" width="45.28515625" customWidth="1"/>
    <col min="8214" max="8214" width="14.85546875" customWidth="1"/>
    <col min="8215" max="8215" width="12.28515625" customWidth="1"/>
    <col min="8216" max="8217" width="11.140625" customWidth="1"/>
    <col min="8218" max="8218" width="12.42578125" customWidth="1"/>
    <col min="8219" max="8219" width="11.42578125" customWidth="1"/>
    <col min="8220" max="8220" width="13.5703125" customWidth="1"/>
    <col min="8459" max="8459" width="23.140625" customWidth="1"/>
    <col min="8460" max="8460" width="42.85546875" customWidth="1"/>
    <col min="8462" max="8462" width="11.28515625" customWidth="1"/>
    <col min="8463" max="8463" width="12.85546875" customWidth="1"/>
    <col min="8464" max="8464" width="12.140625" customWidth="1"/>
    <col min="8465" max="8465" width="11.7109375" customWidth="1"/>
    <col min="8466" max="8466" width="11.42578125" customWidth="1"/>
    <col min="8467" max="8467" width="12.7109375" customWidth="1"/>
    <col min="8468" max="8468" width="4.140625" customWidth="1"/>
    <col min="8469" max="8469" width="45.28515625" customWidth="1"/>
    <col min="8470" max="8470" width="14.85546875" customWidth="1"/>
    <col min="8471" max="8471" width="12.28515625" customWidth="1"/>
    <col min="8472" max="8473" width="11.140625" customWidth="1"/>
    <col min="8474" max="8474" width="12.42578125" customWidth="1"/>
    <col min="8475" max="8475" width="11.42578125" customWidth="1"/>
    <col min="8476" max="8476" width="13.5703125" customWidth="1"/>
    <col min="8715" max="8715" width="23.140625" customWidth="1"/>
    <col min="8716" max="8716" width="42.85546875" customWidth="1"/>
    <col min="8718" max="8718" width="11.28515625" customWidth="1"/>
    <col min="8719" max="8719" width="12.85546875" customWidth="1"/>
    <col min="8720" max="8720" width="12.140625" customWidth="1"/>
    <col min="8721" max="8721" width="11.7109375" customWidth="1"/>
    <col min="8722" max="8722" width="11.42578125" customWidth="1"/>
    <col min="8723" max="8723" width="12.7109375" customWidth="1"/>
    <col min="8724" max="8724" width="4.140625" customWidth="1"/>
    <col min="8725" max="8725" width="45.28515625" customWidth="1"/>
    <col min="8726" max="8726" width="14.85546875" customWidth="1"/>
    <col min="8727" max="8727" width="12.28515625" customWidth="1"/>
    <col min="8728" max="8729" width="11.140625" customWidth="1"/>
    <col min="8730" max="8730" width="12.42578125" customWidth="1"/>
    <col min="8731" max="8731" width="11.42578125" customWidth="1"/>
    <col min="8732" max="8732" width="13.5703125" customWidth="1"/>
    <col min="8971" max="8971" width="23.140625" customWidth="1"/>
    <col min="8972" max="8972" width="42.85546875" customWidth="1"/>
    <col min="8974" max="8974" width="11.28515625" customWidth="1"/>
    <col min="8975" max="8975" width="12.85546875" customWidth="1"/>
    <col min="8976" max="8976" width="12.140625" customWidth="1"/>
    <col min="8977" max="8977" width="11.7109375" customWidth="1"/>
    <col min="8978" max="8978" width="11.42578125" customWidth="1"/>
    <col min="8979" max="8979" width="12.7109375" customWidth="1"/>
    <col min="8980" max="8980" width="4.140625" customWidth="1"/>
    <col min="8981" max="8981" width="45.28515625" customWidth="1"/>
    <col min="8982" max="8982" width="14.85546875" customWidth="1"/>
    <col min="8983" max="8983" width="12.28515625" customWidth="1"/>
    <col min="8984" max="8985" width="11.140625" customWidth="1"/>
    <col min="8986" max="8986" width="12.42578125" customWidth="1"/>
    <col min="8987" max="8987" width="11.42578125" customWidth="1"/>
    <col min="8988" max="8988" width="13.5703125" customWidth="1"/>
    <col min="9227" max="9227" width="23.140625" customWidth="1"/>
    <col min="9228" max="9228" width="42.85546875" customWidth="1"/>
    <col min="9230" max="9230" width="11.28515625" customWidth="1"/>
    <col min="9231" max="9231" width="12.85546875" customWidth="1"/>
    <col min="9232" max="9232" width="12.140625" customWidth="1"/>
    <col min="9233" max="9233" width="11.7109375" customWidth="1"/>
    <col min="9234" max="9234" width="11.42578125" customWidth="1"/>
    <col min="9235" max="9235" width="12.7109375" customWidth="1"/>
    <col min="9236" max="9236" width="4.140625" customWidth="1"/>
    <col min="9237" max="9237" width="45.28515625" customWidth="1"/>
    <col min="9238" max="9238" width="14.85546875" customWidth="1"/>
    <col min="9239" max="9239" width="12.28515625" customWidth="1"/>
    <col min="9240" max="9241" width="11.140625" customWidth="1"/>
    <col min="9242" max="9242" width="12.42578125" customWidth="1"/>
    <col min="9243" max="9243" width="11.42578125" customWidth="1"/>
    <col min="9244" max="9244" width="13.5703125" customWidth="1"/>
    <col min="9483" max="9483" width="23.140625" customWidth="1"/>
    <col min="9484" max="9484" width="42.85546875" customWidth="1"/>
    <col min="9486" max="9486" width="11.28515625" customWidth="1"/>
    <col min="9487" max="9487" width="12.85546875" customWidth="1"/>
    <col min="9488" max="9488" width="12.140625" customWidth="1"/>
    <col min="9489" max="9489" width="11.7109375" customWidth="1"/>
    <col min="9490" max="9490" width="11.42578125" customWidth="1"/>
    <col min="9491" max="9491" width="12.7109375" customWidth="1"/>
    <col min="9492" max="9492" width="4.140625" customWidth="1"/>
    <col min="9493" max="9493" width="45.28515625" customWidth="1"/>
    <col min="9494" max="9494" width="14.85546875" customWidth="1"/>
    <col min="9495" max="9495" width="12.28515625" customWidth="1"/>
    <col min="9496" max="9497" width="11.140625" customWidth="1"/>
    <col min="9498" max="9498" width="12.42578125" customWidth="1"/>
    <col min="9499" max="9499" width="11.42578125" customWidth="1"/>
    <col min="9500" max="9500" width="13.5703125" customWidth="1"/>
    <col min="9739" max="9739" width="23.140625" customWidth="1"/>
    <col min="9740" max="9740" width="42.85546875" customWidth="1"/>
    <col min="9742" max="9742" width="11.28515625" customWidth="1"/>
    <col min="9743" max="9743" width="12.85546875" customWidth="1"/>
    <col min="9744" max="9744" width="12.140625" customWidth="1"/>
    <col min="9745" max="9745" width="11.7109375" customWidth="1"/>
    <col min="9746" max="9746" width="11.42578125" customWidth="1"/>
    <col min="9747" max="9747" width="12.7109375" customWidth="1"/>
    <col min="9748" max="9748" width="4.140625" customWidth="1"/>
    <col min="9749" max="9749" width="45.28515625" customWidth="1"/>
    <col min="9750" max="9750" width="14.85546875" customWidth="1"/>
    <col min="9751" max="9751" width="12.28515625" customWidth="1"/>
    <col min="9752" max="9753" width="11.140625" customWidth="1"/>
    <col min="9754" max="9754" width="12.42578125" customWidth="1"/>
    <col min="9755" max="9755" width="11.42578125" customWidth="1"/>
    <col min="9756" max="9756" width="13.5703125" customWidth="1"/>
    <col min="9995" max="9995" width="23.140625" customWidth="1"/>
    <col min="9996" max="9996" width="42.85546875" customWidth="1"/>
    <col min="9998" max="9998" width="11.28515625" customWidth="1"/>
    <col min="9999" max="9999" width="12.85546875" customWidth="1"/>
    <col min="10000" max="10000" width="12.140625" customWidth="1"/>
    <col min="10001" max="10001" width="11.7109375" customWidth="1"/>
    <col min="10002" max="10002" width="11.42578125" customWidth="1"/>
    <col min="10003" max="10003" width="12.7109375" customWidth="1"/>
    <col min="10004" max="10004" width="4.140625" customWidth="1"/>
    <col min="10005" max="10005" width="45.28515625" customWidth="1"/>
    <col min="10006" max="10006" width="14.85546875" customWidth="1"/>
    <col min="10007" max="10007" width="12.28515625" customWidth="1"/>
    <col min="10008" max="10009" width="11.140625" customWidth="1"/>
    <col min="10010" max="10010" width="12.42578125" customWidth="1"/>
    <col min="10011" max="10011" width="11.42578125" customWidth="1"/>
    <col min="10012" max="10012" width="13.5703125" customWidth="1"/>
    <col min="10251" max="10251" width="23.140625" customWidth="1"/>
    <col min="10252" max="10252" width="42.85546875" customWidth="1"/>
    <col min="10254" max="10254" width="11.28515625" customWidth="1"/>
    <col min="10255" max="10255" width="12.85546875" customWidth="1"/>
    <col min="10256" max="10256" width="12.140625" customWidth="1"/>
    <col min="10257" max="10257" width="11.7109375" customWidth="1"/>
    <col min="10258" max="10258" width="11.42578125" customWidth="1"/>
    <col min="10259" max="10259" width="12.7109375" customWidth="1"/>
    <col min="10260" max="10260" width="4.140625" customWidth="1"/>
    <col min="10261" max="10261" width="45.28515625" customWidth="1"/>
    <col min="10262" max="10262" width="14.85546875" customWidth="1"/>
    <col min="10263" max="10263" width="12.28515625" customWidth="1"/>
    <col min="10264" max="10265" width="11.140625" customWidth="1"/>
    <col min="10266" max="10266" width="12.42578125" customWidth="1"/>
    <col min="10267" max="10267" width="11.42578125" customWidth="1"/>
    <col min="10268" max="10268" width="13.5703125" customWidth="1"/>
    <col min="10507" max="10507" width="23.140625" customWidth="1"/>
    <col min="10508" max="10508" width="42.85546875" customWidth="1"/>
    <col min="10510" max="10510" width="11.28515625" customWidth="1"/>
    <col min="10511" max="10511" width="12.85546875" customWidth="1"/>
    <col min="10512" max="10512" width="12.140625" customWidth="1"/>
    <col min="10513" max="10513" width="11.7109375" customWidth="1"/>
    <col min="10514" max="10514" width="11.42578125" customWidth="1"/>
    <col min="10515" max="10515" width="12.7109375" customWidth="1"/>
    <col min="10516" max="10516" width="4.140625" customWidth="1"/>
    <col min="10517" max="10517" width="45.28515625" customWidth="1"/>
    <col min="10518" max="10518" width="14.85546875" customWidth="1"/>
    <col min="10519" max="10519" width="12.28515625" customWidth="1"/>
    <col min="10520" max="10521" width="11.140625" customWidth="1"/>
    <col min="10522" max="10522" width="12.42578125" customWidth="1"/>
    <col min="10523" max="10523" width="11.42578125" customWidth="1"/>
    <col min="10524" max="10524" width="13.5703125" customWidth="1"/>
    <col min="10763" max="10763" width="23.140625" customWidth="1"/>
    <col min="10764" max="10764" width="42.85546875" customWidth="1"/>
    <col min="10766" max="10766" width="11.28515625" customWidth="1"/>
    <col min="10767" max="10767" width="12.85546875" customWidth="1"/>
    <col min="10768" max="10768" width="12.140625" customWidth="1"/>
    <col min="10769" max="10769" width="11.7109375" customWidth="1"/>
    <col min="10770" max="10770" width="11.42578125" customWidth="1"/>
    <col min="10771" max="10771" width="12.7109375" customWidth="1"/>
    <col min="10772" max="10772" width="4.140625" customWidth="1"/>
    <col min="10773" max="10773" width="45.28515625" customWidth="1"/>
    <col min="10774" max="10774" width="14.85546875" customWidth="1"/>
    <col min="10775" max="10775" width="12.28515625" customWidth="1"/>
    <col min="10776" max="10777" width="11.140625" customWidth="1"/>
    <col min="10778" max="10778" width="12.42578125" customWidth="1"/>
    <col min="10779" max="10779" width="11.42578125" customWidth="1"/>
    <col min="10780" max="10780" width="13.5703125" customWidth="1"/>
    <col min="11019" max="11019" width="23.140625" customWidth="1"/>
    <col min="11020" max="11020" width="42.85546875" customWidth="1"/>
    <col min="11022" max="11022" width="11.28515625" customWidth="1"/>
    <col min="11023" max="11023" width="12.85546875" customWidth="1"/>
    <col min="11024" max="11024" width="12.140625" customWidth="1"/>
    <col min="11025" max="11025" width="11.7109375" customWidth="1"/>
    <col min="11026" max="11026" width="11.42578125" customWidth="1"/>
    <col min="11027" max="11027" width="12.7109375" customWidth="1"/>
    <col min="11028" max="11028" width="4.140625" customWidth="1"/>
    <col min="11029" max="11029" width="45.28515625" customWidth="1"/>
    <col min="11030" max="11030" width="14.85546875" customWidth="1"/>
    <col min="11031" max="11031" width="12.28515625" customWidth="1"/>
    <col min="11032" max="11033" width="11.140625" customWidth="1"/>
    <col min="11034" max="11034" width="12.42578125" customWidth="1"/>
    <col min="11035" max="11035" width="11.42578125" customWidth="1"/>
    <col min="11036" max="11036" width="13.5703125" customWidth="1"/>
    <col min="11275" max="11275" width="23.140625" customWidth="1"/>
    <col min="11276" max="11276" width="42.85546875" customWidth="1"/>
    <col min="11278" max="11278" width="11.28515625" customWidth="1"/>
    <col min="11279" max="11279" width="12.85546875" customWidth="1"/>
    <col min="11280" max="11280" width="12.140625" customWidth="1"/>
    <col min="11281" max="11281" width="11.7109375" customWidth="1"/>
    <col min="11282" max="11282" width="11.42578125" customWidth="1"/>
    <col min="11283" max="11283" width="12.7109375" customWidth="1"/>
    <col min="11284" max="11284" width="4.140625" customWidth="1"/>
    <col min="11285" max="11285" width="45.28515625" customWidth="1"/>
    <col min="11286" max="11286" width="14.85546875" customWidth="1"/>
    <col min="11287" max="11287" width="12.28515625" customWidth="1"/>
    <col min="11288" max="11289" width="11.140625" customWidth="1"/>
    <col min="11290" max="11290" width="12.42578125" customWidth="1"/>
    <col min="11291" max="11291" width="11.42578125" customWidth="1"/>
    <col min="11292" max="11292" width="13.5703125" customWidth="1"/>
    <col min="11531" max="11531" width="23.140625" customWidth="1"/>
    <col min="11532" max="11532" width="42.85546875" customWidth="1"/>
    <col min="11534" max="11534" width="11.28515625" customWidth="1"/>
    <col min="11535" max="11535" width="12.85546875" customWidth="1"/>
    <col min="11536" max="11536" width="12.140625" customWidth="1"/>
    <col min="11537" max="11537" width="11.7109375" customWidth="1"/>
    <col min="11538" max="11538" width="11.42578125" customWidth="1"/>
    <col min="11539" max="11539" width="12.7109375" customWidth="1"/>
    <col min="11540" max="11540" width="4.140625" customWidth="1"/>
    <col min="11541" max="11541" width="45.28515625" customWidth="1"/>
    <col min="11542" max="11542" width="14.85546875" customWidth="1"/>
    <col min="11543" max="11543" width="12.28515625" customWidth="1"/>
    <col min="11544" max="11545" width="11.140625" customWidth="1"/>
    <col min="11546" max="11546" width="12.42578125" customWidth="1"/>
    <col min="11547" max="11547" width="11.42578125" customWidth="1"/>
    <col min="11548" max="11548" width="13.5703125" customWidth="1"/>
    <col min="11787" max="11787" width="23.140625" customWidth="1"/>
    <col min="11788" max="11788" width="42.85546875" customWidth="1"/>
    <col min="11790" max="11790" width="11.28515625" customWidth="1"/>
    <col min="11791" max="11791" width="12.85546875" customWidth="1"/>
    <col min="11792" max="11792" width="12.140625" customWidth="1"/>
    <col min="11793" max="11793" width="11.7109375" customWidth="1"/>
    <col min="11794" max="11794" width="11.42578125" customWidth="1"/>
    <col min="11795" max="11795" width="12.7109375" customWidth="1"/>
    <col min="11796" max="11796" width="4.140625" customWidth="1"/>
    <col min="11797" max="11797" width="45.28515625" customWidth="1"/>
    <col min="11798" max="11798" width="14.85546875" customWidth="1"/>
    <col min="11799" max="11799" width="12.28515625" customWidth="1"/>
    <col min="11800" max="11801" width="11.140625" customWidth="1"/>
    <col min="11802" max="11802" width="12.42578125" customWidth="1"/>
    <col min="11803" max="11803" width="11.42578125" customWidth="1"/>
    <col min="11804" max="11804" width="13.5703125" customWidth="1"/>
    <col min="12043" max="12043" width="23.140625" customWidth="1"/>
    <col min="12044" max="12044" width="42.85546875" customWidth="1"/>
    <col min="12046" max="12046" width="11.28515625" customWidth="1"/>
    <col min="12047" max="12047" width="12.85546875" customWidth="1"/>
    <col min="12048" max="12048" width="12.140625" customWidth="1"/>
    <col min="12049" max="12049" width="11.7109375" customWidth="1"/>
    <col min="12050" max="12050" width="11.42578125" customWidth="1"/>
    <col min="12051" max="12051" width="12.7109375" customWidth="1"/>
    <col min="12052" max="12052" width="4.140625" customWidth="1"/>
    <col min="12053" max="12053" width="45.28515625" customWidth="1"/>
    <col min="12054" max="12054" width="14.85546875" customWidth="1"/>
    <col min="12055" max="12055" width="12.28515625" customWidth="1"/>
    <col min="12056" max="12057" width="11.140625" customWidth="1"/>
    <col min="12058" max="12058" width="12.42578125" customWidth="1"/>
    <col min="12059" max="12059" width="11.42578125" customWidth="1"/>
    <col min="12060" max="12060" width="13.5703125" customWidth="1"/>
    <col min="12299" max="12299" width="23.140625" customWidth="1"/>
    <col min="12300" max="12300" width="42.85546875" customWidth="1"/>
    <col min="12302" max="12302" width="11.28515625" customWidth="1"/>
    <col min="12303" max="12303" width="12.85546875" customWidth="1"/>
    <col min="12304" max="12304" width="12.140625" customWidth="1"/>
    <col min="12305" max="12305" width="11.7109375" customWidth="1"/>
    <col min="12306" max="12306" width="11.42578125" customWidth="1"/>
    <col min="12307" max="12307" width="12.7109375" customWidth="1"/>
    <col min="12308" max="12308" width="4.140625" customWidth="1"/>
    <col min="12309" max="12309" width="45.28515625" customWidth="1"/>
    <col min="12310" max="12310" width="14.85546875" customWidth="1"/>
    <col min="12311" max="12311" width="12.28515625" customWidth="1"/>
    <col min="12312" max="12313" width="11.140625" customWidth="1"/>
    <col min="12314" max="12314" width="12.42578125" customWidth="1"/>
    <col min="12315" max="12315" width="11.42578125" customWidth="1"/>
    <col min="12316" max="12316" width="13.5703125" customWidth="1"/>
    <col min="12555" max="12555" width="23.140625" customWidth="1"/>
    <col min="12556" max="12556" width="42.85546875" customWidth="1"/>
    <col min="12558" max="12558" width="11.28515625" customWidth="1"/>
    <col min="12559" max="12559" width="12.85546875" customWidth="1"/>
    <col min="12560" max="12560" width="12.140625" customWidth="1"/>
    <col min="12561" max="12561" width="11.7109375" customWidth="1"/>
    <col min="12562" max="12562" width="11.42578125" customWidth="1"/>
    <col min="12563" max="12563" width="12.7109375" customWidth="1"/>
    <col min="12564" max="12564" width="4.140625" customWidth="1"/>
    <col min="12565" max="12565" width="45.28515625" customWidth="1"/>
    <col min="12566" max="12566" width="14.85546875" customWidth="1"/>
    <col min="12567" max="12567" width="12.28515625" customWidth="1"/>
    <col min="12568" max="12569" width="11.140625" customWidth="1"/>
    <col min="12570" max="12570" width="12.42578125" customWidth="1"/>
    <col min="12571" max="12571" width="11.42578125" customWidth="1"/>
    <col min="12572" max="12572" width="13.5703125" customWidth="1"/>
    <col min="12811" max="12811" width="23.140625" customWidth="1"/>
    <col min="12812" max="12812" width="42.85546875" customWidth="1"/>
    <col min="12814" max="12814" width="11.28515625" customWidth="1"/>
    <col min="12815" max="12815" width="12.85546875" customWidth="1"/>
    <col min="12816" max="12816" width="12.140625" customWidth="1"/>
    <col min="12817" max="12817" width="11.7109375" customWidth="1"/>
    <col min="12818" max="12818" width="11.42578125" customWidth="1"/>
    <col min="12819" max="12819" width="12.7109375" customWidth="1"/>
    <col min="12820" max="12820" width="4.140625" customWidth="1"/>
    <col min="12821" max="12821" width="45.28515625" customWidth="1"/>
    <col min="12822" max="12822" width="14.85546875" customWidth="1"/>
    <col min="12823" max="12823" width="12.28515625" customWidth="1"/>
    <col min="12824" max="12825" width="11.140625" customWidth="1"/>
    <col min="12826" max="12826" width="12.42578125" customWidth="1"/>
    <col min="12827" max="12827" width="11.42578125" customWidth="1"/>
    <col min="12828" max="12828" width="13.5703125" customWidth="1"/>
    <col min="13067" max="13067" width="23.140625" customWidth="1"/>
    <col min="13068" max="13068" width="42.85546875" customWidth="1"/>
    <col min="13070" max="13070" width="11.28515625" customWidth="1"/>
    <col min="13071" max="13071" width="12.85546875" customWidth="1"/>
    <col min="13072" max="13072" width="12.140625" customWidth="1"/>
    <col min="13073" max="13073" width="11.7109375" customWidth="1"/>
    <col min="13074" max="13074" width="11.42578125" customWidth="1"/>
    <col min="13075" max="13075" width="12.7109375" customWidth="1"/>
    <col min="13076" max="13076" width="4.140625" customWidth="1"/>
    <col min="13077" max="13077" width="45.28515625" customWidth="1"/>
    <col min="13078" max="13078" width="14.85546875" customWidth="1"/>
    <col min="13079" max="13079" width="12.28515625" customWidth="1"/>
    <col min="13080" max="13081" width="11.140625" customWidth="1"/>
    <col min="13082" max="13082" width="12.42578125" customWidth="1"/>
    <col min="13083" max="13083" width="11.42578125" customWidth="1"/>
    <col min="13084" max="13084" width="13.5703125" customWidth="1"/>
    <col min="13323" max="13323" width="23.140625" customWidth="1"/>
    <col min="13324" max="13324" width="42.85546875" customWidth="1"/>
    <col min="13326" max="13326" width="11.28515625" customWidth="1"/>
    <col min="13327" max="13327" width="12.85546875" customWidth="1"/>
    <col min="13328" max="13328" width="12.140625" customWidth="1"/>
    <col min="13329" max="13329" width="11.7109375" customWidth="1"/>
    <col min="13330" max="13330" width="11.42578125" customWidth="1"/>
    <col min="13331" max="13331" width="12.7109375" customWidth="1"/>
    <col min="13332" max="13332" width="4.140625" customWidth="1"/>
    <col min="13333" max="13333" width="45.28515625" customWidth="1"/>
    <col min="13334" max="13334" width="14.85546875" customWidth="1"/>
    <col min="13335" max="13335" width="12.28515625" customWidth="1"/>
    <col min="13336" max="13337" width="11.140625" customWidth="1"/>
    <col min="13338" max="13338" width="12.42578125" customWidth="1"/>
    <col min="13339" max="13339" width="11.42578125" customWidth="1"/>
    <col min="13340" max="13340" width="13.5703125" customWidth="1"/>
    <col min="13579" max="13579" width="23.140625" customWidth="1"/>
    <col min="13580" max="13580" width="42.85546875" customWidth="1"/>
    <col min="13582" max="13582" width="11.28515625" customWidth="1"/>
    <col min="13583" max="13583" width="12.85546875" customWidth="1"/>
    <col min="13584" max="13584" width="12.140625" customWidth="1"/>
    <col min="13585" max="13585" width="11.7109375" customWidth="1"/>
    <col min="13586" max="13586" width="11.42578125" customWidth="1"/>
    <col min="13587" max="13587" width="12.7109375" customWidth="1"/>
    <col min="13588" max="13588" width="4.140625" customWidth="1"/>
    <col min="13589" max="13589" width="45.28515625" customWidth="1"/>
    <col min="13590" max="13590" width="14.85546875" customWidth="1"/>
    <col min="13591" max="13591" width="12.28515625" customWidth="1"/>
    <col min="13592" max="13593" width="11.140625" customWidth="1"/>
    <col min="13594" max="13594" width="12.42578125" customWidth="1"/>
    <col min="13595" max="13595" width="11.42578125" customWidth="1"/>
    <col min="13596" max="13596" width="13.5703125" customWidth="1"/>
    <col min="13835" max="13835" width="23.140625" customWidth="1"/>
    <col min="13836" max="13836" width="42.85546875" customWidth="1"/>
    <col min="13838" max="13838" width="11.28515625" customWidth="1"/>
    <col min="13839" max="13839" width="12.85546875" customWidth="1"/>
    <col min="13840" max="13840" width="12.140625" customWidth="1"/>
    <col min="13841" max="13841" width="11.7109375" customWidth="1"/>
    <col min="13842" max="13842" width="11.42578125" customWidth="1"/>
    <col min="13843" max="13843" width="12.7109375" customWidth="1"/>
    <col min="13844" max="13844" width="4.140625" customWidth="1"/>
    <col min="13845" max="13845" width="45.28515625" customWidth="1"/>
    <col min="13846" max="13846" width="14.85546875" customWidth="1"/>
    <col min="13847" max="13847" width="12.28515625" customWidth="1"/>
    <col min="13848" max="13849" width="11.140625" customWidth="1"/>
    <col min="13850" max="13850" width="12.42578125" customWidth="1"/>
    <col min="13851" max="13851" width="11.42578125" customWidth="1"/>
    <col min="13852" max="13852" width="13.5703125" customWidth="1"/>
    <col min="14091" max="14091" width="23.140625" customWidth="1"/>
    <col min="14092" max="14092" width="42.85546875" customWidth="1"/>
    <col min="14094" max="14094" width="11.28515625" customWidth="1"/>
    <col min="14095" max="14095" width="12.85546875" customWidth="1"/>
    <col min="14096" max="14096" width="12.140625" customWidth="1"/>
    <col min="14097" max="14097" width="11.7109375" customWidth="1"/>
    <col min="14098" max="14098" width="11.42578125" customWidth="1"/>
    <col min="14099" max="14099" width="12.7109375" customWidth="1"/>
    <col min="14100" max="14100" width="4.140625" customWidth="1"/>
    <col min="14101" max="14101" width="45.28515625" customWidth="1"/>
    <col min="14102" max="14102" width="14.85546875" customWidth="1"/>
    <col min="14103" max="14103" width="12.28515625" customWidth="1"/>
    <col min="14104" max="14105" width="11.140625" customWidth="1"/>
    <col min="14106" max="14106" width="12.42578125" customWidth="1"/>
    <col min="14107" max="14107" width="11.42578125" customWidth="1"/>
    <col min="14108" max="14108" width="13.5703125" customWidth="1"/>
    <col min="14347" max="14347" width="23.140625" customWidth="1"/>
    <col min="14348" max="14348" width="42.85546875" customWidth="1"/>
    <col min="14350" max="14350" width="11.28515625" customWidth="1"/>
    <col min="14351" max="14351" width="12.85546875" customWidth="1"/>
    <col min="14352" max="14352" width="12.140625" customWidth="1"/>
    <col min="14353" max="14353" width="11.7109375" customWidth="1"/>
    <col min="14354" max="14354" width="11.42578125" customWidth="1"/>
    <col min="14355" max="14355" width="12.7109375" customWidth="1"/>
    <col min="14356" max="14356" width="4.140625" customWidth="1"/>
    <col min="14357" max="14357" width="45.28515625" customWidth="1"/>
    <col min="14358" max="14358" width="14.85546875" customWidth="1"/>
    <col min="14359" max="14359" width="12.28515625" customWidth="1"/>
    <col min="14360" max="14361" width="11.140625" customWidth="1"/>
    <col min="14362" max="14362" width="12.42578125" customWidth="1"/>
    <col min="14363" max="14363" width="11.42578125" customWidth="1"/>
    <col min="14364" max="14364" width="13.5703125" customWidth="1"/>
    <col min="14603" max="14603" width="23.140625" customWidth="1"/>
    <col min="14604" max="14604" width="42.85546875" customWidth="1"/>
    <col min="14606" max="14606" width="11.28515625" customWidth="1"/>
    <col min="14607" max="14607" width="12.85546875" customWidth="1"/>
    <col min="14608" max="14608" width="12.140625" customWidth="1"/>
    <col min="14609" max="14609" width="11.7109375" customWidth="1"/>
    <col min="14610" max="14610" width="11.42578125" customWidth="1"/>
    <col min="14611" max="14611" width="12.7109375" customWidth="1"/>
    <col min="14612" max="14612" width="4.140625" customWidth="1"/>
    <col min="14613" max="14613" width="45.28515625" customWidth="1"/>
    <col min="14614" max="14614" width="14.85546875" customWidth="1"/>
    <col min="14615" max="14615" width="12.28515625" customWidth="1"/>
    <col min="14616" max="14617" width="11.140625" customWidth="1"/>
    <col min="14618" max="14618" width="12.42578125" customWidth="1"/>
    <col min="14619" max="14619" width="11.42578125" customWidth="1"/>
    <col min="14620" max="14620" width="13.5703125" customWidth="1"/>
    <col min="14859" max="14859" width="23.140625" customWidth="1"/>
    <col min="14860" max="14860" width="42.85546875" customWidth="1"/>
    <col min="14862" max="14862" width="11.28515625" customWidth="1"/>
    <col min="14863" max="14863" width="12.85546875" customWidth="1"/>
    <col min="14864" max="14864" width="12.140625" customWidth="1"/>
    <col min="14865" max="14865" width="11.7109375" customWidth="1"/>
    <col min="14866" max="14866" width="11.42578125" customWidth="1"/>
    <col min="14867" max="14867" width="12.7109375" customWidth="1"/>
    <col min="14868" max="14868" width="4.140625" customWidth="1"/>
    <col min="14869" max="14869" width="45.28515625" customWidth="1"/>
    <col min="14870" max="14870" width="14.85546875" customWidth="1"/>
    <col min="14871" max="14871" width="12.28515625" customWidth="1"/>
    <col min="14872" max="14873" width="11.140625" customWidth="1"/>
    <col min="14874" max="14874" width="12.42578125" customWidth="1"/>
    <col min="14875" max="14875" width="11.42578125" customWidth="1"/>
    <col min="14876" max="14876" width="13.5703125" customWidth="1"/>
    <col min="15115" max="15115" width="23.140625" customWidth="1"/>
    <col min="15116" max="15116" width="42.85546875" customWidth="1"/>
    <col min="15118" max="15118" width="11.28515625" customWidth="1"/>
    <col min="15119" max="15119" width="12.85546875" customWidth="1"/>
    <col min="15120" max="15120" width="12.140625" customWidth="1"/>
    <col min="15121" max="15121" width="11.7109375" customWidth="1"/>
    <col min="15122" max="15122" width="11.42578125" customWidth="1"/>
    <col min="15123" max="15123" width="12.7109375" customWidth="1"/>
    <col min="15124" max="15124" width="4.140625" customWidth="1"/>
    <col min="15125" max="15125" width="45.28515625" customWidth="1"/>
    <col min="15126" max="15126" width="14.85546875" customWidth="1"/>
    <col min="15127" max="15127" width="12.28515625" customWidth="1"/>
    <col min="15128" max="15129" width="11.140625" customWidth="1"/>
    <col min="15130" max="15130" width="12.42578125" customWidth="1"/>
    <col min="15131" max="15131" width="11.42578125" customWidth="1"/>
    <col min="15132" max="15132" width="13.5703125" customWidth="1"/>
    <col min="15371" max="15371" width="23.140625" customWidth="1"/>
    <col min="15372" max="15372" width="42.85546875" customWidth="1"/>
    <col min="15374" max="15374" width="11.28515625" customWidth="1"/>
    <col min="15375" max="15375" width="12.85546875" customWidth="1"/>
    <col min="15376" max="15376" width="12.140625" customWidth="1"/>
    <col min="15377" max="15377" width="11.7109375" customWidth="1"/>
    <col min="15378" max="15378" width="11.42578125" customWidth="1"/>
    <col min="15379" max="15379" width="12.7109375" customWidth="1"/>
    <col min="15380" max="15380" width="4.140625" customWidth="1"/>
    <col min="15381" max="15381" width="45.28515625" customWidth="1"/>
    <col min="15382" max="15382" width="14.85546875" customWidth="1"/>
    <col min="15383" max="15383" width="12.28515625" customWidth="1"/>
    <col min="15384" max="15385" width="11.140625" customWidth="1"/>
    <col min="15386" max="15386" width="12.42578125" customWidth="1"/>
    <col min="15387" max="15387" width="11.42578125" customWidth="1"/>
    <col min="15388" max="15388" width="13.5703125" customWidth="1"/>
    <col min="15627" max="15627" width="23.140625" customWidth="1"/>
    <col min="15628" max="15628" width="42.85546875" customWidth="1"/>
    <col min="15630" max="15630" width="11.28515625" customWidth="1"/>
    <col min="15631" max="15631" width="12.85546875" customWidth="1"/>
    <col min="15632" max="15632" width="12.140625" customWidth="1"/>
    <col min="15633" max="15633" width="11.7109375" customWidth="1"/>
    <col min="15634" max="15634" width="11.42578125" customWidth="1"/>
    <col min="15635" max="15635" width="12.7109375" customWidth="1"/>
    <col min="15636" max="15636" width="4.140625" customWidth="1"/>
    <col min="15637" max="15637" width="45.28515625" customWidth="1"/>
    <col min="15638" max="15638" width="14.85546875" customWidth="1"/>
    <col min="15639" max="15639" width="12.28515625" customWidth="1"/>
    <col min="15640" max="15641" width="11.140625" customWidth="1"/>
    <col min="15642" max="15642" width="12.42578125" customWidth="1"/>
    <col min="15643" max="15643" width="11.42578125" customWidth="1"/>
    <col min="15644" max="15644" width="13.5703125" customWidth="1"/>
    <col min="15883" max="15883" width="23.140625" customWidth="1"/>
    <col min="15884" max="15884" width="42.85546875" customWidth="1"/>
    <col min="15886" max="15886" width="11.28515625" customWidth="1"/>
    <col min="15887" max="15887" width="12.85546875" customWidth="1"/>
    <col min="15888" max="15888" width="12.140625" customWidth="1"/>
    <col min="15889" max="15889" width="11.7109375" customWidth="1"/>
    <col min="15890" max="15890" width="11.42578125" customWidth="1"/>
    <col min="15891" max="15891" width="12.7109375" customWidth="1"/>
    <col min="15892" max="15892" width="4.140625" customWidth="1"/>
    <col min="15893" max="15893" width="45.28515625" customWidth="1"/>
    <col min="15894" max="15894" width="14.85546875" customWidth="1"/>
    <col min="15895" max="15895" width="12.28515625" customWidth="1"/>
    <col min="15896" max="15897" width="11.140625" customWidth="1"/>
    <col min="15898" max="15898" width="12.42578125" customWidth="1"/>
    <col min="15899" max="15899" width="11.42578125" customWidth="1"/>
    <col min="15900" max="15900" width="13.5703125" customWidth="1"/>
    <col min="16139" max="16139" width="23.140625" customWidth="1"/>
    <col min="16140" max="16140" width="42.85546875" customWidth="1"/>
    <col min="16142" max="16142" width="11.28515625" customWidth="1"/>
    <col min="16143" max="16143" width="12.85546875" customWidth="1"/>
    <col min="16144" max="16144" width="12.140625" customWidth="1"/>
    <col min="16145" max="16145" width="11.7109375" customWidth="1"/>
    <col min="16146" max="16146" width="11.42578125" customWidth="1"/>
    <col min="16147" max="16147" width="12.7109375" customWidth="1"/>
    <col min="16148" max="16148" width="4.140625" customWidth="1"/>
    <col min="16149" max="16149" width="45.28515625" customWidth="1"/>
    <col min="16150" max="16150" width="14.85546875" customWidth="1"/>
    <col min="16151" max="16151" width="12.28515625" customWidth="1"/>
    <col min="16152" max="16153" width="11.140625" customWidth="1"/>
    <col min="16154" max="16154" width="12.42578125" customWidth="1"/>
    <col min="16155" max="16155" width="11.42578125" customWidth="1"/>
    <col min="16156" max="16156" width="13.5703125" customWidth="1"/>
  </cols>
  <sheetData>
    <row r="1" spans="1:38" ht="18.75" x14ac:dyDescent="0.3">
      <c r="K1" s="2"/>
      <c r="L1" s="2" t="s">
        <v>145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"/>
      <c r="Y1" s="199"/>
      <c r="Z1" s="199"/>
      <c r="AA1" s="200"/>
      <c r="AB1" s="200"/>
    </row>
    <row r="2" spans="1:38" ht="18.75" x14ac:dyDescent="0.3">
      <c r="A2" s="1"/>
      <c r="B2" s="2" t="s">
        <v>0</v>
      </c>
      <c r="C2" s="1"/>
      <c r="D2" s="1"/>
      <c r="E2" s="1"/>
      <c r="F2" s="1"/>
      <c r="G2" s="3"/>
      <c r="H2" s="3"/>
      <c r="I2" s="185"/>
      <c r="K2" s="2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/>
      <c r="Y2" s="199"/>
      <c r="Z2" s="199"/>
      <c r="AA2" s="200"/>
      <c r="AB2" s="200"/>
    </row>
    <row r="3" spans="1:38" ht="18.75" x14ac:dyDescent="0.3">
      <c r="A3" s="2" t="s">
        <v>1</v>
      </c>
      <c r="B3" s="2"/>
      <c r="C3" s="2"/>
      <c r="D3" s="2"/>
      <c r="E3" s="2"/>
      <c r="F3" s="2"/>
      <c r="G3" s="3"/>
      <c r="H3" s="3"/>
      <c r="I3" s="185"/>
      <c r="K3" s="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/>
      <c r="Y3" s="199"/>
      <c r="Z3" s="199"/>
      <c r="AA3" s="200"/>
      <c r="AB3" s="200"/>
    </row>
    <row r="4" spans="1:38" ht="18.75" x14ac:dyDescent="0.3">
      <c r="A4" s="2" t="s">
        <v>2</v>
      </c>
      <c r="B4" s="2"/>
      <c r="C4" s="2"/>
      <c r="D4" s="2"/>
      <c r="E4" s="2"/>
      <c r="F4" s="2"/>
      <c r="G4" s="3"/>
      <c r="H4" s="3"/>
      <c r="I4" s="185"/>
      <c r="K4" s="2" t="s">
        <v>188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"/>
      <c r="Y4" s="199"/>
      <c r="Z4" s="199"/>
      <c r="AA4" s="200"/>
      <c r="AB4" s="200"/>
    </row>
    <row r="5" spans="1:38" ht="18.75" x14ac:dyDescent="0.3">
      <c r="A5" s="2" t="s">
        <v>196</v>
      </c>
      <c r="B5" s="2"/>
      <c r="C5" s="2"/>
      <c r="D5" s="2"/>
      <c r="E5" s="2"/>
      <c r="F5" s="2"/>
      <c r="G5" s="3"/>
      <c r="H5" s="3"/>
      <c r="I5" s="185"/>
      <c r="K5" s="2" t="s">
        <v>101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"/>
      <c r="Y5" s="199"/>
      <c r="Z5" s="199"/>
      <c r="AA5" s="200"/>
      <c r="AB5" s="200"/>
    </row>
    <row r="6" spans="1:38" ht="18.75" x14ac:dyDescent="0.3">
      <c r="A6" s="2" t="s">
        <v>101</v>
      </c>
      <c r="B6" s="2"/>
      <c r="C6" s="2"/>
      <c r="D6" s="2"/>
      <c r="E6" s="2"/>
      <c r="F6" s="2"/>
      <c r="G6" s="3"/>
      <c r="H6" s="3"/>
      <c r="I6" s="185"/>
      <c r="K6" s="3" t="s">
        <v>161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5"/>
      <c r="Y6" s="199"/>
      <c r="Z6" s="199"/>
      <c r="AA6" s="200"/>
      <c r="AB6" s="201"/>
      <c r="AC6" s="195"/>
      <c r="AD6" s="195"/>
      <c r="AG6" s="192"/>
    </row>
    <row r="7" spans="1:38" ht="16.5" thickBot="1" x14ac:dyDescent="0.3">
      <c r="A7" s="5"/>
      <c r="B7" s="5" t="s">
        <v>3</v>
      </c>
      <c r="C7" s="5"/>
      <c r="D7" s="5"/>
      <c r="E7" s="5"/>
      <c r="F7" s="5"/>
      <c r="G7" s="3"/>
      <c r="H7" s="3"/>
      <c r="I7" s="186"/>
      <c r="K7" s="5"/>
      <c r="L7" s="5" t="s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99"/>
      <c r="Z7" s="199"/>
      <c r="AA7" s="200"/>
      <c r="AB7" s="201"/>
      <c r="AC7" s="202"/>
      <c r="AD7" s="203"/>
      <c r="AF7" s="192"/>
      <c r="AG7" s="192"/>
      <c r="AH7" s="192"/>
      <c r="AI7" s="192"/>
    </row>
    <row r="8" spans="1:38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185"/>
      <c r="J8" s="11"/>
      <c r="K8" s="12"/>
      <c r="L8" s="13" t="s">
        <v>6</v>
      </c>
      <c r="M8" s="14" t="s">
        <v>146</v>
      </c>
      <c r="N8" s="14" t="s">
        <v>102</v>
      </c>
      <c r="O8" s="14" t="s">
        <v>102</v>
      </c>
      <c r="P8" s="14" t="s">
        <v>103</v>
      </c>
      <c r="Q8" s="14" t="s">
        <v>104</v>
      </c>
      <c r="R8" s="13" t="s">
        <v>105</v>
      </c>
      <c r="S8" s="14" t="s">
        <v>7</v>
      </c>
      <c r="T8" s="15"/>
      <c r="U8" s="16" t="s">
        <v>8</v>
      </c>
      <c r="V8" s="16"/>
      <c r="W8" s="16" t="s">
        <v>3</v>
      </c>
      <c r="X8" s="17" t="s">
        <v>3</v>
      </c>
      <c r="Z8" s="195"/>
      <c r="AA8" s="195"/>
      <c r="AB8" s="195"/>
      <c r="AC8" s="195"/>
      <c r="AD8" s="195"/>
      <c r="AE8" s="195"/>
      <c r="AF8" s="195"/>
      <c r="AG8" s="203"/>
      <c r="AH8" s="195"/>
      <c r="AI8" s="195"/>
      <c r="AJ8" s="195"/>
      <c r="AK8" s="130"/>
      <c r="AL8" s="130"/>
    </row>
    <row r="9" spans="1:38" ht="15.75" x14ac:dyDescent="0.25">
      <c r="A9" s="126" t="s">
        <v>4</v>
      </c>
      <c r="B9" s="6"/>
      <c r="C9" s="6"/>
      <c r="D9" s="6"/>
      <c r="E9" s="6"/>
      <c r="F9" s="6"/>
      <c r="G9" s="6"/>
      <c r="H9" s="7"/>
      <c r="I9" s="185"/>
      <c r="J9" s="20"/>
      <c r="K9" s="21"/>
      <c r="L9" s="22" t="s">
        <v>11</v>
      </c>
      <c r="M9" s="22" t="s">
        <v>147</v>
      </c>
      <c r="N9" s="22" t="s">
        <v>106</v>
      </c>
      <c r="O9" s="22" t="s">
        <v>106</v>
      </c>
      <c r="P9" s="22" t="s">
        <v>107</v>
      </c>
      <c r="Q9" s="22" t="s">
        <v>106</v>
      </c>
      <c r="R9" s="22" t="s">
        <v>106</v>
      </c>
      <c r="S9" s="22" t="s">
        <v>12</v>
      </c>
      <c r="T9" s="22" t="s">
        <v>13</v>
      </c>
      <c r="U9" s="22" t="s">
        <v>14</v>
      </c>
      <c r="V9" s="22" t="s">
        <v>15</v>
      </c>
      <c r="W9" s="22" t="s">
        <v>16</v>
      </c>
      <c r="X9" s="22" t="s">
        <v>17</v>
      </c>
      <c r="Z9" s="195"/>
      <c r="AA9" s="195"/>
      <c r="AB9" s="195"/>
      <c r="AC9" s="195"/>
      <c r="AD9" s="195"/>
      <c r="AE9" s="195"/>
      <c r="AF9" s="195"/>
      <c r="AG9" s="203"/>
      <c r="AH9" s="195"/>
      <c r="AI9" s="195"/>
      <c r="AJ9" s="195"/>
      <c r="AK9" s="130"/>
      <c r="AL9" s="130"/>
    </row>
    <row r="10" spans="1:38" ht="16.5" thickBot="1" x14ac:dyDescent="0.3">
      <c r="A10" s="29" t="s">
        <v>5</v>
      </c>
      <c r="B10" s="9">
        <v>1896.8</v>
      </c>
      <c r="C10" s="9"/>
      <c r="D10" s="9"/>
      <c r="E10" s="9"/>
      <c r="F10" s="9"/>
      <c r="G10" s="9"/>
      <c r="H10" s="10"/>
      <c r="I10" s="185"/>
      <c r="J10" s="20"/>
      <c r="K10" s="21"/>
      <c r="L10" s="23" t="s">
        <v>3</v>
      </c>
      <c r="M10" s="23"/>
      <c r="N10" s="23" t="s">
        <v>108</v>
      </c>
      <c r="O10" s="23" t="s">
        <v>109</v>
      </c>
      <c r="P10" s="23" t="s">
        <v>106</v>
      </c>
      <c r="Q10" s="23"/>
      <c r="R10" s="23"/>
      <c r="S10" s="23" t="s">
        <v>19</v>
      </c>
      <c r="T10" s="23"/>
      <c r="U10" s="23"/>
      <c r="V10" s="23"/>
      <c r="W10" s="23"/>
      <c r="X10" s="23"/>
      <c r="Y10" s="198"/>
      <c r="Z10" s="203"/>
      <c r="AA10" s="204"/>
      <c r="AB10" s="195"/>
      <c r="AC10" s="195"/>
      <c r="AD10" s="195"/>
      <c r="AE10" s="195"/>
      <c r="AF10" s="195"/>
      <c r="AG10" s="195"/>
      <c r="AH10" s="203"/>
      <c r="AI10" s="203">
        <f>AG10-AH10</f>
        <v>0</v>
      </c>
      <c r="AJ10" s="195"/>
      <c r="AK10" s="130"/>
      <c r="AL10" s="130"/>
    </row>
    <row r="11" spans="1:38" ht="16.5" thickBot="1" x14ac:dyDescent="0.3">
      <c r="A11" s="85" t="s">
        <v>9</v>
      </c>
      <c r="B11" s="18" t="s">
        <v>10</v>
      </c>
      <c r="C11" s="18"/>
      <c r="D11" s="18"/>
      <c r="E11" s="18"/>
      <c r="F11" s="18"/>
      <c r="G11" s="18"/>
      <c r="H11" s="19"/>
      <c r="I11" s="185"/>
      <c r="J11" s="27"/>
      <c r="K11" s="28"/>
      <c r="L11" s="23" t="s">
        <v>21</v>
      </c>
      <c r="M11" s="23" t="s">
        <v>21</v>
      </c>
      <c r="N11" s="23" t="s">
        <v>21</v>
      </c>
      <c r="O11" s="23" t="s">
        <v>21</v>
      </c>
      <c r="P11" s="23" t="s">
        <v>21</v>
      </c>
      <c r="Q11" s="23" t="s">
        <v>21</v>
      </c>
      <c r="R11" s="23" t="s">
        <v>21</v>
      </c>
      <c r="S11" s="23" t="s">
        <v>22</v>
      </c>
      <c r="T11" s="23" t="s">
        <v>21</v>
      </c>
      <c r="U11" s="23" t="s">
        <v>21</v>
      </c>
      <c r="V11" s="23" t="s">
        <v>21</v>
      </c>
      <c r="W11" s="23" t="s">
        <v>21</v>
      </c>
      <c r="X11" s="23" t="s">
        <v>21</v>
      </c>
      <c r="Y11" s="198"/>
      <c r="Z11" s="203"/>
      <c r="AA11" s="197"/>
      <c r="AB11" s="195"/>
      <c r="AC11" s="195"/>
      <c r="AD11" s="195"/>
      <c r="AE11" s="195"/>
      <c r="AF11" s="195"/>
      <c r="AG11" s="203"/>
      <c r="AH11" s="195"/>
      <c r="AI11" s="203">
        <f t="shared" ref="AI11:AI13" si="0">AG11-AH11</f>
        <v>0</v>
      </c>
      <c r="AJ11" s="195"/>
      <c r="AK11" s="130"/>
      <c r="AL11" s="130"/>
    </row>
    <row r="12" spans="1:38" ht="15.75" x14ac:dyDescent="0.25">
      <c r="A12" s="45" t="s">
        <v>18</v>
      </c>
      <c r="B12" s="9">
        <v>1896.8</v>
      </c>
      <c r="C12" s="9"/>
      <c r="D12" s="9"/>
      <c r="E12" s="9"/>
      <c r="F12" s="9"/>
      <c r="G12" s="9"/>
      <c r="H12" s="10"/>
      <c r="I12" s="185"/>
      <c r="J12" s="32" t="s">
        <v>26</v>
      </c>
      <c r="K12" s="33" t="s">
        <v>189</v>
      </c>
      <c r="L12" s="101">
        <v>-20895.57679999997</v>
      </c>
      <c r="M12" s="101">
        <v>165992.02000000002</v>
      </c>
      <c r="N12" s="101"/>
      <c r="O12" s="101"/>
      <c r="P12" s="101"/>
      <c r="Q12" s="101"/>
      <c r="R12" s="101"/>
      <c r="S12" s="34"/>
      <c r="T12" s="34"/>
      <c r="U12" s="34"/>
      <c r="V12" s="34"/>
      <c r="W12" s="34"/>
      <c r="X12" s="35"/>
      <c r="Y12" s="198"/>
      <c r="Z12" s="203"/>
      <c r="AA12" s="204"/>
      <c r="AB12" s="195"/>
      <c r="AC12" s="195"/>
      <c r="AD12" s="195"/>
      <c r="AE12" s="195"/>
      <c r="AF12" s="195"/>
      <c r="AG12" s="195"/>
      <c r="AH12" s="195"/>
      <c r="AI12" s="203">
        <f t="shared" si="0"/>
        <v>0</v>
      </c>
      <c r="AJ12" s="195"/>
      <c r="AK12" s="130"/>
      <c r="AL12" s="130"/>
    </row>
    <row r="13" spans="1:38" ht="16.5" thickBot="1" x14ac:dyDescent="0.3">
      <c r="A13" s="86" t="s">
        <v>20</v>
      </c>
      <c r="B13" s="25">
        <v>0</v>
      </c>
      <c r="C13" s="25"/>
      <c r="D13" s="25"/>
      <c r="E13" s="25"/>
      <c r="F13" s="25"/>
      <c r="G13" s="25"/>
      <c r="H13" s="26"/>
      <c r="I13" s="185"/>
      <c r="J13" s="40" t="s">
        <v>3</v>
      </c>
      <c r="K13" s="41" t="s">
        <v>3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98"/>
      <c r="Z13" s="203"/>
      <c r="AA13" s="195"/>
      <c r="AB13" s="195"/>
      <c r="AC13" s="195"/>
      <c r="AD13" s="195"/>
      <c r="AE13" s="195"/>
      <c r="AF13" s="195"/>
      <c r="AG13" s="195"/>
      <c r="AH13" s="203"/>
      <c r="AI13" s="203">
        <f t="shared" si="0"/>
        <v>0</v>
      </c>
      <c r="AJ13" s="195"/>
      <c r="AK13" s="130"/>
      <c r="AL13" s="130"/>
    </row>
    <row r="14" spans="1:38" ht="15.75" x14ac:dyDescent="0.25">
      <c r="A14" s="29"/>
      <c r="B14" s="126"/>
      <c r="C14" s="9" t="s">
        <v>23</v>
      </c>
      <c r="D14" s="30"/>
      <c r="E14" s="96" t="s">
        <v>24</v>
      </c>
      <c r="F14" s="97"/>
      <c r="G14" s="9" t="s">
        <v>25</v>
      </c>
      <c r="H14" s="31"/>
      <c r="I14" s="186"/>
      <c r="J14" s="40">
        <v>1</v>
      </c>
      <c r="K14" s="41" t="s">
        <v>190</v>
      </c>
      <c r="L14" s="42">
        <v>72571.185248000082</v>
      </c>
      <c r="M14" s="42">
        <v>2028.0299999999988</v>
      </c>
      <c r="N14" s="42">
        <v>-2133.64</v>
      </c>
      <c r="O14" s="42">
        <v>-22983.93</v>
      </c>
      <c r="P14" s="42">
        <v>-493.56000000000017</v>
      </c>
      <c r="Q14" s="42">
        <v>-319.10000000000002</v>
      </c>
      <c r="R14" s="42">
        <v>5995.0551200000018</v>
      </c>
      <c r="S14" s="42">
        <v>-3438.82</v>
      </c>
      <c r="T14" s="42">
        <v>-92.66</v>
      </c>
      <c r="U14" s="42">
        <v>0</v>
      </c>
      <c r="V14" s="42">
        <v>0</v>
      </c>
      <c r="W14" s="42">
        <v>-603.22</v>
      </c>
      <c r="X14" s="42">
        <v>-2742.94</v>
      </c>
      <c r="Y14" s="198"/>
      <c r="Z14" s="203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30"/>
      <c r="AL14" s="130"/>
    </row>
    <row r="15" spans="1:38" ht="15.75" x14ac:dyDescent="0.25">
      <c r="A15" s="29" t="s">
        <v>27</v>
      </c>
      <c r="B15" s="36" t="s">
        <v>28</v>
      </c>
      <c r="C15" s="37" t="s">
        <v>29</v>
      </c>
      <c r="D15" s="38" t="s">
        <v>30</v>
      </c>
      <c r="E15" s="37" t="s">
        <v>29</v>
      </c>
      <c r="F15" s="38" t="s">
        <v>30</v>
      </c>
      <c r="G15" s="39" t="s">
        <v>29</v>
      </c>
      <c r="H15" s="38" t="s">
        <v>30</v>
      </c>
      <c r="I15" s="186"/>
      <c r="J15" s="40">
        <v>2</v>
      </c>
      <c r="K15" s="41" t="s">
        <v>191</v>
      </c>
      <c r="L15" s="42">
        <f>58155.86+295277.19+499655.12-8154.818</f>
        <v>844933.35199999996</v>
      </c>
      <c r="M15" s="42">
        <v>28452</v>
      </c>
      <c r="N15" s="42">
        <v>0</v>
      </c>
      <c r="O15" s="42">
        <v>0</v>
      </c>
      <c r="P15" s="42">
        <v>0</v>
      </c>
      <c r="Q15" s="42">
        <v>0</v>
      </c>
      <c r="R15" s="42">
        <f>30040.74+8154.818</f>
        <v>38195.558000000005</v>
      </c>
      <c r="S15" s="42">
        <f t="shared" ref="S15:S16" si="1">T15+U15+W15+X15+V15</f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198"/>
      <c r="Z15" s="203"/>
      <c r="AA15" s="195"/>
      <c r="AB15" s="195"/>
      <c r="AC15" s="195"/>
      <c r="AD15" s="195"/>
      <c r="AE15" s="195"/>
      <c r="AF15" s="195"/>
      <c r="AG15" s="195"/>
      <c r="AH15" s="203"/>
      <c r="AI15" s="195"/>
      <c r="AJ15" s="195"/>
      <c r="AK15" s="130"/>
      <c r="AL15" s="130"/>
    </row>
    <row r="16" spans="1:38" ht="15.75" x14ac:dyDescent="0.25">
      <c r="A16" s="29" t="s">
        <v>31</v>
      </c>
      <c r="B16" s="29"/>
      <c r="C16" s="37" t="s">
        <v>32</v>
      </c>
      <c r="D16" s="38" t="s">
        <v>33</v>
      </c>
      <c r="E16" s="37" t="s">
        <v>32</v>
      </c>
      <c r="F16" s="38" t="s">
        <v>34</v>
      </c>
      <c r="G16" s="39" t="s">
        <v>32</v>
      </c>
      <c r="H16" s="38" t="s">
        <v>34</v>
      </c>
      <c r="I16" s="185"/>
      <c r="J16" s="40">
        <v>3</v>
      </c>
      <c r="K16" s="41" t="s">
        <v>192</v>
      </c>
      <c r="L16" s="42">
        <f>53369.62+278938.61+459430.78+1596.97-92.02</f>
        <v>793243.96</v>
      </c>
      <c r="M16" s="48">
        <v>24310.25</v>
      </c>
      <c r="N16" s="48">
        <f>2.45-120.04</f>
        <v>-117.59</v>
      </c>
      <c r="O16" s="48">
        <f>12.5-1345.35</f>
        <v>-1332.85</v>
      </c>
      <c r="P16" s="48">
        <f>4.15-24.04</f>
        <v>-19.89</v>
      </c>
      <c r="Q16" s="48">
        <f>3.44-15.52</f>
        <v>-12.08</v>
      </c>
      <c r="R16" s="48">
        <v>22722.94</v>
      </c>
      <c r="S16" s="42">
        <f t="shared" si="1"/>
        <v>0</v>
      </c>
      <c r="T16" s="42">
        <v>0</v>
      </c>
      <c r="U16" s="42">
        <v>0</v>
      </c>
      <c r="V16" s="42">
        <v>0</v>
      </c>
      <c r="W16" s="42">
        <v>0</v>
      </c>
      <c r="X16" s="48">
        <v>0</v>
      </c>
      <c r="Y16" s="198"/>
      <c r="Z16" s="203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30"/>
      <c r="AL16" s="130"/>
    </row>
    <row r="17" spans="1:38" ht="15.75" x14ac:dyDescent="0.25">
      <c r="A17" s="29"/>
      <c r="B17" s="29"/>
      <c r="C17" s="8" t="s">
        <v>35</v>
      </c>
      <c r="D17" s="38" t="s">
        <v>36</v>
      </c>
      <c r="E17" s="8" t="s">
        <v>35</v>
      </c>
      <c r="F17" s="38" t="s">
        <v>36</v>
      </c>
      <c r="G17" s="8" t="s">
        <v>35</v>
      </c>
      <c r="H17" s="38" t="s">
        <v>36</v>
      </c>
      <c r="I17" s="185"/>
      <c r="J17" s="40"/>
      <c r="K17" s="41"/>
      <c r="L17" s="42"/>
      <c r="M17" s="48"/>
      <c r="N17" s="48"/>
      <c r="O17" s="48"/>
      <c r="P17" s="48"/>
      <c r="Q17" s="48"/>
      <c r="R17" s="48"/>
      <c r="S17" s="42"/>
      <c r="T17" s="42"/>
      <c r="U17" s="42"/>
      <c r="V17" s="42"/>
      <c r="W17" s="42"/>
      <c r="X17" s="42"/>
      <c r="Y17" s="198"/>
      <c r="Z17" s="203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30"/>
      <c r="AL17" s="130"/>
    </row>
    <row r="18" spans="1:38" ht="15.75" x14ac:dyDescent="0.25">
      <c r="A18" s="45"/>
      <c r="B18" s="45"/>
      <c r="C18" s="46" t="s">
        <v>22</v>
      </c>
      <c r="D18" s="31" t="s">
        <v>21</v>
      </c>
      <c r="E18" s="46" t="s">
        <v>22</v>
      </c>
      <c r="F18" s="31" t="s">
        <v>21</v>
      </c>
      <c r="G18" s="47" t="s">
        <v>22</v>
      </c>
      <c r="H18" s="31" t="s">
        <v>21</v>
      </c>
      <c r="I18" s="185"/>
      <c r="J18" s="40">
        <v>4</v>
      </c>
      <c r="K18" s="41" t="s">
        <v>193</v>
      </c>
      <c r="L18" s="207">
        <f>L14+L15-L16</f>
        <v>124260.57724800007</v>
      </c>
      <c r="M18" s="207">
        <f t="shared" ref="M18:X18" si="2">M14+M15-M16</f>
        <v>6169.7799999999988</v>
      </c>
      <c r="N18" s="207">
        <f t="shared" si="2"/>
        <v>-2016.05</v>
      </c>
      <c r="O18" s="207">
        <f t="shared" si="2"/>
        <v>-21651.08</v>
      </c>
      <c r="P18" s="207">
        <f t="shared" si="2"/>
        <v>-473.67000000000019</v>
      </c>
      <c r="Q18" s="207">
        <f t="shared" si="2"/>
        <v>-307.02000000000004</v>
      </c>
      <c r="R18" s="207">
        <f t="shared" si="2"/>
        <v>21467.67312000001</v>
      </c>
      <c r="S18" s="207">
        <f t="shared" si="2"/>
        <v>-3438.82</v>
      </c>
      <c r="T18" s="207">
        <f t="shared" si="2"/>
        <v>-92.66</v>
      </c>
      <c r="U18" s="42">
        <f t="shared" si="2"/>
        <v>0</v>
      </c>
      <c r="V18" s="42">
        <f t="shared" si="2"/>
        <v>0</v>
      </c>
      <c r="W18" s="42">
        <f t="shared" si="2"/>
        <v>-603.22</v>
      </c>
      <c r="X18" s="42">
        <f t="shared" si="2"/>
        <v>-2742.94</v>
      </c>
      <c r="Y18" s="198"/>
      <c r="Z18" s="203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30"/>
      <c r="AL18" s="130"/>
    </row>
    <row r="19" spans="1:38" ht="16.5" customHeight="1" x14ac:dyDescent="0.25">
      <c r="A19" s="169" t="s">
        <v>37</v>
      </c>
      <c r="B19" s="36" t="s">
        <v>38</v>
      </c>
      <c r="C19" s="99">
        <f>D19*2*1896.8</f>
        <v>12215.392</v>
      </c>
      <c r="D19" s="49">
        <v>3.22</v>
      </c>
      <c r="E19" s="99">
        <f>F19*2*1896.8</f>
        <v>12215.392</v>
      </c>
      <c r="F19" s="49">
        <v>3.22</v>
      </c>
      <c r="G19" s="78">
        <f>C19-E19</f>
        <v>0</v>
      </c>
      <c r="H19" s="49">
        <f>D19-F19</f>
        <v>0</v>
      </c>
      <c r="I19" s="187"/>
      <c r="J19" s="40"/>
      <c r="K19" s="41"/>
      <c r="L19" s="48"/>
      <c r="M19" s="48"/>
      <c r="N19" s="48"/>
      <c r="O19" s="48"/>
      <c r="P19" s="48"/>
      <c r="Q19" s="48"/>
      <c r="R19" s="48"/>
      <c r="S19" s="42"/>
      <c r="T19" s="48"/>
      <c r="U19" s="48"/>
      <c r="V19" s="48"/>
      <c r="W19" s="48"/>
      <c r="X19" s="50"/>
      <c r="Y19" s="198"/>
      <c r="Z19" s="203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30"/>
      <c r="AL19" s="130"/>
    </row>
    <row r="20" spans="1:38" ht="16.5" customHeight="1" x14ac:dyDescent="0.25">
      <c r="A20" s="169" t="s">
        <v>152</v>
      </c>
      <c r="B20" s="36" t="s">
        <v>40</v>
      </c>
      <c r="C20" s="37"/>
      <c r="D20" s="38"/>
      <c r="E20" s="37"/>
      <c r="F20" s="38"/>
      <c r="G20" s="39"/>
      <c r="H20" s="38"/>
      <c r="I20" s="185"/>
      <c r="J20" s="40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198"/>
      <c r="Z20" s="203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30"/>
      <c r="AL20" s="130"/>
    </row>
    <row r="21" spans="1:38" ht="16.5" customHeight="1" x14ac:dyDescent="0.25">
      <c r="A21" s="169" t="s">
        <v>153</v>
      </c>
      <c r="B21" s="36" t="s">
        <v>41</v>
      </c>
      <c r="C21" s="37"/>
      <c r="D21" s="38"/>
      <c r="E21" s="37"/>
      <c r="F21" s="38"/>
      <c r="G21" s="39"/>
      <c r="H21" s="38"/>
      <c r="I21" s="185"/>
      <c r="J21" s="40"/>
      <c r="K21" s="41" t="s">
        <v>3</v>
      </c>
      <c r="L21" s="48" t="s">
        <v>3</v>
      </c>
      <c r="M21" s="48"/>
      <c r="N21" s="48"/>
      <c r="O21" s="48"/>
      <c r="P21" s="48"/>
      <c r="Q21" s="48"/>
      <c r="R21" s="48"/>
      <c r="S21" s="42"/>
      <c r="T21" s="42"/>
      <c r="U21" s="42"/>
      <c r="V21" s="42"/>
      <c r="W21" s="42"/>
      <c r="X21" s="43"/>
      <c r="Y21" s="198"/>
      <c r="Z21" s="203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30"/>
      <c r="AL21" s="130"/>
    </row>
    <row r="22" spans="1:38" ht="16.5" customHeight="1" x14ac:dyDescent="0.25">
      <c r="A22" s="169" t="s">
        <v>171</v>
      </c>
      <c r="B22" s="36" t="s">
        <v>42</v>
      </c>
      <c r="C22" s="37"/>
      <c r="D22" s="38"/>
      <c r="E22" s="37"/>
      <c r="F22" s="38"/>
      <c r="G22" s="39"/>
      <c r="H22" s="38"/>
      <c r="I22" s="185"/>
      <c r="J22" s="40">
        <v>5</v>
      </c>
      <c r="K22" s="41" t="s">
        <v>47</v>
      </c>
      <c r="L22" s="42">
        <v>826290.32</v>
      </c>
      <c r="M22" s="42">
        <v>162599.09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 t="s">
        <v>3</v>
      </c>
      <c r="Y22" s="198"/>
      <c r="Z22" s="203"/>
      <c r="AA22" s="195"/>
      <c r="AB22" s="203"/>
      <c r="AC22" s="203"/>
      <c r="AD22" s="203"/>
      <c r="AE22" s="203"/>
      <c r="AF22" s="195"/>
      <c r="AG22" s="195"/>
      <c r="AH22" s="195"/>
      <c r="AI22" s="195"/>
      <c r="AJ22" s="195"/>
      <c r="AK22" s="130"/>
      <c r="AL22" s="130"/>
    </row>
    <row r="23" spans="1:38" ht="16.5" customHeight="1" x14ac:dyDescent="0.25">
      <c r="A23" s="29" t="s">
        <v>43</v>
      </c>
      <c r="B23" s="36" t="s">
        <v>44</v>
      </c>
      <c r="C23" s="37"/>
      <c r="D23" s="38"/>
      <c r="E23" s="37"/>
      <c r="F23" s="38"/>
      <c r="G23" s="39"/>
      <c r="H23" s="38"/>
      <c r="I23" s="185"/>
      <c r="J23" s="40">
        <v>6</v>
      </c>
      <c r="K23" s="41" t="s">
        <v>49</v>
      </c>
      <c r="L23" s="42">
        <f>L15-L22</f>
        <v>18643.032000000007</v>
      </c>
      <c r="M23" s="42">
        <f>M15-M22</f>
        <v>-134147.09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 t="s">
        <v>3</v>
      </c>
      <c r="Y23" s="198"/>
      <c r="Z23" s="195"/>
      <c r="AA23" s="195"/>
      <c r="AB23" s="195"/>
      <c r="AC23" s="203"/>
      <c r="AD23" s="195"/>
      <c r="AE23" s="195"/>
      <c r="AF23" s="195"/>
      <c r="AG23" s="195"/>
      <c r="AH23" s="195"/>
      <c r="AI23" s="195"/>
      <c r="AJ23" s="195"/>
      <c r="AK23" s="130"/>
      <c r="AL23" s="130"/>
    </row>
    <row r="24" spans="1:38" ht="16.5" customHeight="1" x14ac:dyDescent="0.25">
      <c r="A24" s="29" t="s">
        <v>45</v>
      </c>
      <c r="B24" s="36" t="s">
        <v>46</v>
      </c>
      <c r="C24" s="37"/>
      <c r="D24" s="38"/>
      <c r="E24" s="37"/>
      <c r="F24" s="38"/>
      <c r="G24" s="39"/>
      <c r="H24" s="38"/>
      <c r="I24" s="185"/>
      <c r="J24" s="40"/>
      <c r="K24" s="41" t="s">
        <v>51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 t="s">
        <v>3</v>
      </c>
      <c r="Y24" s="198"/>
      <c r="Z24" s="195"/>
      <c r="AA24" s="195"/>
      <c r="AB24" s="195"/>
      <c r="AC24" s="203"/>
      <c r="AD24" s="195"/>
      <c r="AE24" s="195"/>
      <c r="AF24" s="203"/>
      <c r="AG24" s="203"/>
      <c r="AH24" s="203"/>
      <c r="AI24" s="195"/>
      <c r="AJ24" s="195"/>
      <c r="AK24" s="130"/>
      <c r="AL24" s="130"/>
    </row>
    <row r="25" spans="1:38" ht="15.75" customHeight="1" x14ac:dyDescent="0.25">
      <c r="A25" s="29" t="s">
        <v>48</v>
      </c>
      <c r="B25" s="36" t="s">
        <v>3</v>
      </c>
      <c r="C25" s="37"/>
      <c r="D25" s="38"/>
      <c r="E25" s="37"/>
      <c r="F25" s="38"/>
      <c r="G25" s="39"/>
      <c r="H25" s="38"/>
      <c r="I25" s="185"/>
      <c r="J25" s="40"/>
      <c r="K25" s="41" t="s">
        <v>53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 t="s">
        <v>3</v>
      </c>
      <c r="Y25" s="198"/>
      <c r="Z25" s="195"/>
      <c r="AA25" s="195"/>
      <c r="AB25" s="195"/>
      <c r="AC25" s="203"/>
      <c r="AD25" s="195"/>
      <c r="AE25" s="195"/>
      <c r="AF25" s="195"/>
      <c r="AG25" s="195"/>
      <c r="AH25" s="195"/>
      <c r="AI25" s="195"/>
      <c r="AJ25" s="195"/>
      <c r="AK25" s="130"/>
      <c r="AL25" s="130"/>
    </row>
    <row r="26" spans="1:38" ht="15.75" customHeight="1" x14ac:dyDescent="0.25">
      <c r="A26" s="29" t="s">
        <v>50</v>
      </c>
      <c r="B26" s="36" t="s">
        <v>3</v>
      </c>
      <c r="C26" s="37"/>
      <c r="D26" s="38"/>
      <c r="E26" s="37"/>
      <c r="F26" s="38"/>
      <c r="G26" s="39"/>
      <c r="H26" s="38"/>
      <c r="I26" s="185"/>
      <c r="J26" s="40" t="s">
        <v>3</v>
      </c>
      <c r="K26" s="41" t="s">
        <v>3</v>
      </c>
      <c r="L26" s="48"/>
      <c r="M26" s="48"/>
      <c r="N26" s="48"/>
      <c r="O26" s="48"/>
      <c r="P26" s="48"/>
      <c r="Q26" s="48"/>
      <c r="R26" s="48"/>
      <c r="S26" s="42"/>
      <c r="T26" s="42"/>
      <c r="U26" s="42"/>
      <c r="V26" s="42"/>
      <c r="W26" s="42"/>
      <c r="X26" s="50" t="s">
        <v>3</v>
      </c>
      <c r="Z26" s="195"/>
      <c r="AA26" s="195"/>
      <c r="AB26" s="195"/>
      <c r="AC26" s="203"/>
      <c r="AD26" s="195"/>
      <c r="AE26" s="195"/>
      <c r="AF26" s="195"/>
      <c r="AG26" s="195"/>
      <c r="AH26" s="195"/>
      <c r="AI26" s="195"/>
      <c r="AJ26" s="195"/>
      <c r="AK26" s="130"/>
      <c r="AL26" s="130"/>
    </row>
    <row r="27" spans="1:38" ht="15.75" x14ac:dyDescent="0.25">
      <c r="A27" s="29" t="s">
        <v>52</v>
      </c>
      <c r="B27" s="36" t="s">
        <v>3</v>
      </c>
      <c r="C27" s="37"/>
      <c r="D27" s="38"/>
      <c r="E27" s="37"/>
      <c r="F27" s="38"/>
      <c r="G27" s="39"/>
      <c r="H27" s="38"/>
      <c r="I27" s="185"/>
      <c r="J27" s="40">
        <v>7</v>
      </c>
      <c r="K27" s="41" t="s">
        <v>55</v>
      </c>
      <c r="L27" s="42">
        <f>L16-L22</f>
        <v>-33046.359999999986</v>
      </c>
      <c r="M27" s="42">
        <f>M16-M22</f>
        <v>-138288.84</v>
      </c>
      <c r="N27" s="42"/>
      <c r="O27" s="42"/>
      <c r="P27" s="42"/>
      <c r="Q27" s="42"/>
      <c r="R27" s="42"/>
      <c r="S27" s="42"/>
      <c r="T27" s="42"/>
      <c r="U27" s="42"/>
      <c r="V27" s="42"/>
      <c r="W27" s="48"/>
      <c r="X27" s="50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30"/>
      <c r="AL27" s="130"/>
    </row>
    <row r="28" spans="1:38" ht="15.75" x14ac:dyDescent="0.25">
      <c r="A28" s="29"/>
      <c r="B28" s="36"/>
      <c r="C28" s="37"/>
      <c r="D28" s="38"/>
      <c r="E28" s="37"/>
      <c r="F28" s="38"/>
      <c r="G28" s="39"/>
      <c r="H28" s="38"/>
      <c r="I28" s="185"/>
      <c r="J28" s="40"/>
      <c r="K28" s="41" t="s">
        <v>56</v>
      </c>
      <c r="L28" s="48"/>
      <c r="M28" s="48"/>
      <c r="N28" s="48"/>
      <c r="O28" s="48"/>
      <c r="P28" s="132"/>
      <c r="Q28" s="48"/>
      <c r="R28" s="48"/>
      <c r="S28" s="48"/>
      <c r="T28" s="48"/>
      <c r="U28" s="48"/>
      <c r="V28" s="48"/>
      <c r="W28" s="48"/>
      <c r="X28" s="50"/>
      <c r="Y28" s="192"/>
      <c r="Z28" s="195"/>
      <c r="AA28" s="195"/>
      <c r="AB28" s="203"/>
      <c r="AC28" s="195"/>
      <c r="AD28" s="195"/>
      <c r="AE28" s="195"/>
      <c r="AF28" s="195"/>
      <c r="AG28" s="203"/>
      <c r="AH28" s="195"/>
      <c r="AI28" s="195"/>
      <c r="AJ28" s="195"/>
      <c r="AK28" s="130"/>
      <c r="AL28" s="130"/>
    </row>
    <row r="29" spans="1:38" ht="15.75" x14ac:dyDescent="0.25">
      <c r="A29" s="77" t="s">
        <v>54</v>
      </c>
      <c r="B29" s="51" t="s">
        <v>38</v>
      </c>
      <c r="C29" s="99">
        <f>D29*2*1896.8</f>
        <v>16160.735999999999</v>
      </c>
      <c r="D29" s="52">
        <v>4.26</v>
      </c>
      <c r="E29" s="99">
        <f>F29*2*1896.8</f>
        <v>16160.735999999999</v>
      </c>
      <c r="F29" s="52">
        <v>4.26</v>
      </c>
      <c r="G29" s="78">
        <f>C29-E29</f>
        <v>0</v>
      </c>
      <c r="H29" s="52">
        <f>D29-F29</f>
        <v>0</v>
      </c>
      <c r="I29" s="185"/>
      <c r="J29" s="137"/>
      <c r="K29" s="54"/>
      <c r="L29" s="42"/>
      <c r="M29" s="42"/>
      <c r="N29" s="42"/>
      <c r="O29" s="42"/>
      <c r="P29" s="42"/>
      <c r="Q29" s="42"/>
      <c r="R29" s="42"/>
      <c r="S29" s="48"/>
      <c r="T29" s="48"/>
      <c r="U29" s="48"/>
      <c r="V29" s="48"/>
      <c r="W29" s="48"/>
      <c r="X29" s="50"/>
      <c r="Z29" s="195"/>
      <c r="AA29" s="195"/>
      <c r="AB29" s="203"/>
      <c r="AC29" s="195"/>
      <c r="AD29" s="195"/>
      <c r="AE29" s="195"/>
      <c r="AF29" s="195"/>
      <c r="AG29" s="195"/>
      <c r="AH29" s="195"/>
      <c r="AI29" s="195"/>
      <c r="AJ29" s="195"/>
      <c r="AK29" s="130"/>
      <c r="AL29" s="130"/>
    </row>
    <row r="30" spans="1:38" ht="15.75" x14ac:dyDescent="0.25">
      <c r="A30" s="169" t="s">
        <v>39</v>
      </c>
      <c r="B30" s="53" t="s">
        <v>40</v>
      </c>
      <c r="C30" s="37"/>
      <c r="D30" s="38"/>
      <c r="E30" s="37"/>
      <c r="F30" s="38"/>
      <c r="G30" s="39"/>
      <c r="H30" s="38"/>
      <c r="I30" s="185"/>
      <c r="J30" s="138">
        <v>8</v>
      </c>
      <c r="K30" s="33" t="s">
        <v>194</v>
      </c>
      <c r="L30" s="55">
        <f>L12+L27</f>
        <v>-53941.936799999952</v>
      </c>
      <c r="M30" s="55">
        <f>M12+M27</f>
        <v>27703.180000000022</v>
      </c>
      <c r="N30" s="55"/>
      <c r="O30" s="55"/>
      <c r="P30" s="55"/>
      <c r="Q30" s="55"/>
      <c r="R30" s="55"/>
      <c r="S30" s="42"/>
      <c r="T30" s="42"/>
      <c r="U30" s="42"/>
      <c r="V30" s="42"/>
      <c r="W30" s="42"/>
      <c r="X30" s="43"/>
      <c r="Z30" s="195"/>
      <c r="AA30" s="195"/>
      <c r="AB30" s="203"/>
      <c r="AC30" s="195"/>
      <c r="AD30" s="203"/>
      <c r="AE30" s="195"/>
      <c r="AF30" s="195"/>
      <c r="AG30" s="195"/>
      <c r="AH30" s="195"/>
      <c r="AI30" s="195"/>
      <c r="AJ30" s="195"/>
      <c r="AK30" s="130"/>
      <c r="AL30" s="130"/>
    </row>
    <row r="31" spans="1:38" ht="15.75" x14ac:dyDescent="0.25">
      <c r="A31" s="169" t="s">
        <v>173</v>
      </c>
      <c r="B31" s="53" t="s">
        <v>41</v>
      </c>
      <c r="C31" s="37"/>
      <c r="D31" s="38"/>
      <c r="E31" s="37"/>
      <c r="F31" s="38"/>
      <c r="G31" s="39"/>
      <c r="H31" s="38"/>
      <c r="I31" s="185"/>
      <c r="J31" s="40"/>
      <c r="K31" s="33" t="s">
        <v>3</v>
      </c>
      <c r="L31" s="48"/>
      <c r="M31" s="48"/>
      <c r="N31" s="48"/>
      <c r="O31" s="48"/>
      <c r="P31" s="48"/>
      <c r="Q31" s="48"/>
      <c r="R31" s="48"/>
      <c r="S31" s="42"/>
      <c r="T31" s="42"/>
      <c r="U31" s="42"/>
      <c r="V31" s="42"/>
      <c r="W31" s="42"/>
      <c r="X31" s="43"/>
      <c r="Z31" s="195"/>
      <c r="AA31" s="203"/>
      <c r="AB31" s="195"/>
      <c r="AC31" s="195"/>
      <c r="AD31" s="195"/>
      <c r="AE31" s="195"/>
      <c r="AF31" s="195"/>
      <c r="AG31" s="195"/>
      <c r="AH31" s="195"/>
      <c r="AI31" s="195"/>
      <c r="AJ31" s="195"/>
      <c r="AK31" s="130"/>
      <c r="AL31" s="130"/>
    </row>
    <row r="32" spans="1:38" ht="15.75" x14ac:dyDescent="0.25">
      <c r="A32" s="169" t="s">
        <v>174</v>
      </c>
      <c r="B32" s="53" t="s">
        <v>57</v>
      </c>
      <c r="C32" s="37"/>
      <c r="D32" s="38"/>
      <c r="E32" s="37"/>
      <c r="F32" s="38"/>
      <c r="G32" s="39"/>
      <c r="H32" s="38"/>
      <c r="I32" s="185"/>
      <c r="J32" s="40">
        <v>9</v>
      </c>
      <c r="K32" s="33" t="s">
        <v>60</v>
      </c>
      <c r="L32" s="167">
        <f>41264.83+15660</f>
        <v>56924.83</v>
      </c>
      <c r="M32" s="48"/>
      <c r="N32" s="48"/>
      <c r="O32" s="48"/>
      <c r="P32" s="48"/>
      <c r="Q32" s="48"/>
      <c r="R32" s="48"/>
      <c r="S32" s="42"/>
      <c r="T32" s="42"/>
      <c r="U32" s="42"/>
      <c r="V32" s="42"/>
      <c r="W32" s="42"/>
      <c r="X32" s="43"/>
      <c r="AA32" s="192"/>
      <c r="AC32" s="192"/>
      <c r="AH32" s="192"/>
    </row>
    <row r="33" spans="1:27" ht="15.75" x14ac:dyDescent="0.25">
      <c r="A33" s="169" t="s">
        <v>172</v>
      </c>
      <c r="B33" s="53" t="s">
        <v>58</v>
      </c>
      <c r="C33" s="37"/>
      <c r="D33" s="38"/>
      <c r="E33" s="37"/>
      <c r="F33" s="38"/>
      <c r="G33" s="39"/>
      <c r="H33" s="38"/>
      <c r="I33" s="185"/>
      <c r="J33" s="40"/>
      <c r="K33" s="153" t="s">
        <v>197</v>
      </c>
      <c r="L33" s="179"/>
      <c r="M33" s="166"/>
      <c r="N33" s="98"/>
      <c r="O33" s="98"/>
      <c r="P33" s="98"/>
      <c r="Q33" s="98"/>
      <c r="R33" s="98"/>
      <c r="S33" s="42"/>
      <c r="T33" s="42"/>
      <c r="U33" s="42"/>
      <c r="V33" s="42"/>
      <c r="W33" s="42"/>
      <c r="X33" s="43"/>
      <c r="AA33" s="192"/>
    </row>
    <row r="34" spans="1:27" ht="15.75" x14ac:dyDescent="0.25">
      <c r="A34" s="169" t="s">
        <v>171</v>
      </c>
      <c r="B34" s="53" t="s">
        <v>59</v>
      </c>
      <c r="C34" s="37"/>
      <c r="D34" s="38"/>
      <c r="E34" s="37"/>
      <c r="F34" s="38"/>
      <c r="G34" s="39"/>
      <c r="H34" s="38"/>
      <c r="I34" s="185"/>
      <c r="J34" s="102"/>
      <c r="K34" s="155" t="s">
        <v>198</v>
      </c>
      <c r="L34" s="180"/>
      <c r="M34" s="41"/>
      <c r="N34" s="48"/>
      <c r="O34" s="48"/>
      <c r="P34" s="48"/>
      <c r="Q34" s="48"/>
      <c r="R34" s="48"/>
      <c r="S34" s="42"/>
      <c r="T34" s="42"/>
      <c r="U34" s="42"/>
      <c r="V34" s="42"/>
      <c r="W34" s="42"/>
      <c r="X34" s="43"/>
      <c r="AA34" s="192"/>
    </row>
    <row r="35" spans="1:27" ht="15.75" x14ac:dyDescent="0.25">
      <c r="A35" s="29" t="s">
        <v>43</v>
      </c>
      <c r="B35" s="53" t="s">
        <v>61</v>
      </c>
      <c r="C35" s="37"/>
      <c r="D35" s="38"/>
      <c r="E35" s="37"/>
      <c r="F35" s="38"/>
      <c r="G35" s="39"/>
      <c r="H35" s="38"/>
      <c r="I35" s="185"/>
      <c r="J35" s="102"/>
      <c r="K35" s="155" t="s">
        <v>199</v>
      </c>
      <c r="L35" s="180"/>
      <c r="M35" s="48"/>
      <c r="N35" s="48"/>
      <c r="O35" s="48"/>
      <c r="P35" s="48"/>
      <c r="Q35" s="48"/>
      <c r="R35" s="48"/>
      <c r="S35" s="42"/>
      <c r="T35" s="42"/>
      <c r="U35" s="42"/>
      <c r="V35" s="42"/>
      <c r="W35" s="42"/>
      <c r="X35" s="43"/>
      <c r="AA35" s="205"/>
    </row>
    <row r="36" spans="1:27" ht="15.75" x14ac:dyDescent="0.25">
      <c r="A36" s="29" t="s">
        <v>45</v>
      </c>
      <c r="B36" s="53" t="s">
        <v>62</v>
      </c>
      <c r="C36" s="37"/>
      <c r="D36" s="38"/>
      <c r="E36" s="37"/>
      <c r="F36" s="38"/>
      <c r="G36" s="39"/>
      <c r="H36" s="38"/>
      <c r="I36" s="185"/>
      <c r="J36" s="103"/>
      <c r="K36" s="154" t="s">
        <v>200</v>
      </c>
      <c r="L36" s="181">
        <v>35.14</v>
      </c>
      <c r="M36" s="105"/>
      <c r="N36" s="105"/>
      <c r="O36" s="105"/>
      <c r="P36" s="105"/>
      <c r="Q36" s="105"/>
      <c r="R36" s="105"/>
      <c r="S36" s="104"/>
      <c r="T36" s="104"/>
      <c r="U36" s="104"/>
      <c r="V36" s="104"/>
      <c r="W36" s="104"/>
      <c r="X36" s="106"/>
      <c r="AA36" s="192"/>
    </row>
    <row r="37" spans="1:27" ht="15.75" x14ac:dyDescent="0.25">
      <c r="A37" s="29" t="s">
        <v>48</v>
      </c>
      <c r="B37" s="53" t="s">
        <v>64</v>
      </c>
      <c r="C37" s="37"/>
      <c r="D37" s="38"/>
      <c r="E37" s="37"/>
      <c r="F37" s="38"/>
      <c r="G37" s="39"/>
      <c r="H37" s="38"/>
      <c r="I37" s="185"/>
      <c r="J37" s="40"/>
      <c r="K37" s="153" t="s">
        <v>201</v>
      </c>
      <c r="L37" s="179"/>
      <c r="M37" s="48"/>
      <c r="N37" s="48"/>
      <c r="O37" s="48"/>
      <c r="P37" s="48"/>
      <c r="Q37" s="48"/>
      <c r="R37" s="48"/>
      <c r="S37" s="42"/>
      <c r="T37" s="42"/>
      <c r="U37" s="42"/>
      <c r="V37" s="42"/>
      <c r="W37" s="42"/>
      <c r="X37" s="43"/>
    </row>
    <row r="38" spans="1:27" ht="15.75" x14ac:dyDescent="0.25">
      <c r="A38" s="29" t="s">
        <v>50</v>
      </c>
      <c r="B38" s="53" t="s">
        <v>65</v>
      </c>
      <c r="C38" s="37"/>
      <c r="D38" s="38"/>
      <c r="E38" s="37"/>
      <c r="F38" s="38"/>
      <c r="G38" s="39"/>
      <c r="H38" s="38"/>
      <c r="I38" s="185"/>
      <c r="J38" s="40"/>
      <c r="K38" s="155" t="s">
        <v>202</v>
      </c>
      <c r="L38" s="180">
        <v>3277.76</v>
      </c>
      <c r="M38" s="98"/>
      <c r="N38" s="98"/>
      <c r="O38" s="98"/>
      <c r="P38" s="98"/>
      <c r="Q38" s="98"/>
      <c r="R38" s="98"/>
      <c r="S38" s="42"/>
      <c r="T38" s="42"/>
      <c r="U38" s="42"/>
      <c r="V38" s="42"/>
      <c r="W38" s="42"/>
      <c r="X38" s="43"/>
    </row>
    <row r="39" spans="1:27" ht="15.75" x14ac:dyDescent="0.25">
      <c r="A39" s="29" t="s">
        <v>52</v>
      </c>
      <c r="B39" s="53" t="s">
        <v>66</v>
      </c>
      <c r="C39" s="37"/>
      <c r="D39" s="38"/>
      <c r="E39" s="37"/>
      <c r="F39" s="38"/>
      <c r="G39" s="39"/>
      <c r="H39" s="38"/>
      <c r="I39" s="185"/>
      <c r="J39" s="102"/>
      <c r="K39" s="153" t="s">
        <v>203</v>
      </c>
      <c r="L39" s="182"/>
      <c r="M39" s="48"/>
      <c r="N39" s="48"/>
      <c r="O39" s="48"/>
      <c r="P39" s="48"/>
      <c r="Q39" s="48"/>
      <c r="R39" s="48"/>
      <c r="S39" s="42"/>
      <c r="T39" s="42"/>
      <c r="U39" s="42"/>
      <c r="V39" s="42"/>
      <c r="W39" s="42"/>
      <c r="X39" s="43"/>
    </row>
    <row r="40" spans="1:27" ht="15.75" x14ac:dyDescent="0.25">
      <c r="A40" s="29"/>
      <c r="B40" s="53" t="s">
        <v>67</v>
      </c>
      <c r="C40" s="37"/>
      <c r="D40" s="38"/>
      <c r="E40" s="37"/>
      <c r="F40" s="38"/>
      <c r="G40" s="39"/>
      <c r="H40" s="38"/>
      <c r="I40" s="185"/>
      <c r="J40" s="102"/>
      <c r="K40" s="154" t="s">
        <v>204</v>
      </c>
      <c r="L40" s="183">
        <v>2334.09</v>
      </c>
      <c r="M40" s="48"/>
      <c r="N40" s="48"/>
      <c r="O40" s="48"/>
      <c r="P40" s="48"/>
      <c r="Q40" s="48"/>
      <c r="R40" s="48"/>
      <c r="S40" s="42"/>
      <c r="T40" s="42"/>
      <c r="U40" s="42"/>
      <c r="V40" s="42"/>
      <c r="W40" s="42"/>
      <c r="X40" s="43"/>
    </row>
    <row r="41" spans="1:27" ht="15.75" x14ac:dyDescent="0.25">
      <c r="A41" s="29"/>
      <c r="B41" s="53" t="s">
        <v>68</v>
      </c>
      <c r="C41" s="37"/>
      <c r="D41" s="38"/>
      <c r="E41" s="37"/>
      <c r="F41" s="38"/>
      <c r="G41" s="39"/>
      <c r="H41" s="38"/>
      <c r="I41" s="185"/>
      <c r="J41" s="103"/>
      <c r="K41" s="153" t="s">
        <v>205</v>
      </c>
      <c r="L41" s="182"/>
      <c r="M41" s="105"/>
      <c r="N41" s="105"/>
      <c r="O41" s="105"/>
      <c r="P41" s="105"/>
      <c r="Q41" s="105"/>
      <c r="R41" s="105"/>
      <c r="S41" s="104"/>
      <c r="T41" s="104"/>
      <c r="U41" s="104"/>
      <c r="V41" s="104"/>
      <c r="W41" s="104"/>
      <c r="X41" s="106"/>
      <c r="Y41" s="206"/>
      <c r="Z41" s="206"/>
    </row>
    <row r="42" spans="1:27" ht="15.75" x14ac:dyDescent="0.25">
      <c r="A42" s="29"/>
      <c r="B42" s="53" t="s">
        <v>69</v>
      </c>
      <c r="C42" s="37"/>
      <c r="D42" s="38"/>
      <c r="E42" s="37"/>
      <c r="F42" s="38"/>
      <c r="G42" s="39"/>
      <c r="H42" s="38"/>
      <c r="I42" s="185"/>
      <c r="J42" s="40"/>
      <c r="K42" s="154" t="s">
        <v>206</v>
      </c>
      <c r="L42" s="183">
        <v>992.03</v>
      </c>
      <c r="M42" s="48"/>
      <c r="N42" s="48"/>
      <c r="O42" s="48"/>
      <c r="P42" s="48"/>
      <c r="Q42" s="48"/>
      <c r="R42" s="48"/>
      <c r="S42" s="42"/>
      <c r="T42" s="42"/>
      <c r="U42" s="42"/>
      <c r="V42" s="42"/>
      <c r="W42" s="42"/>
      <c r="X42" s="43"/>
    </row>
    <row r="43" spans="1:27" ht="15.75" x14ac:dyDescent="0.25">
      <c r="A43" s="45"/>
      <c r="B43" s="45"/>
      <c r="C43" s="46"/>
      <c r="D43" s="31"/>
      <c r="E43" s="46"/>
      <c r="F43" s="31"/>
      <c r="G43" s="47"/>
      <c r="H43" s="31"/>
      <c r="I43" s="185"/>
      <c r="J43" s="40"/>
      <c r="K43" s="153" t="s">
        <v>209</v>
      </c>
      <c r="L43" s="182"/>
      <c r="M43" s="48"/>
      <c r="N43" s="48"/>
      <c r="O43" s="48"/>
      <c r="P43" s="48"/>
      <c r="Q43" s="48"/>
      <c r="R43" s="48"/>
      <c r="S43" s="42"/>
      <c r="T43" s="42"/>
      <c r="U43" s="42"/>
      <c r="V43" s="42"/>
      <c r="W43" s="42"/>
      <c r="X43" s="43"/>
    </row>
    <row r="44" spans="1:27" ht="15.75" x14ac:dyDescent="0.25">
      <c r="A44" s="77" t="s">
        <v>70</v>
      </c>
      <c r="B44" s="61" t="s">
        <v>71</v>
      </c>
      <c r="C44" s="99">
        <f>D44*2*1896.8</f>
        <v>5121.3600000000006</v>
      </c>
      <c r="D44" s="52">
        <v>1.35</v>
      </c>
      <c r="E44" s="99">
        <f>F44*2*1896.8</f>
        <v>5121.3600000000006</v>
      </c>
      <c r="F44" s="52">
        <v>1.35</v>
      </c>
      <c r="G44" s="78">
        <f>C44-E44</f>
        <v>0</v>
      </c>
      <c r="H44" s="52">
        <f>D44-F44</f>
        <v>0</v>
      </c>
      <c r="I44" s="185"/>
      <c r="J44" s="40"/>
      <c r="K44" s="154" t="s">
        <v>210</v>
      </c>
      <c r="L44" s="181">
        <v>1749.34</v>
      </c>
      <c r="M44" s="48"/>
      <c r="N44" s="48"/>
      <c r="O44" s="48"/>
      <c r="P44" s="48"/>
      <c r="Q44" s="48"/>
      <c r="R44" s="48"/>
      <c r="S44" s="42"/>
      <c r="T44" s="42"/>
      <c r="U44" s="42"/>
      <c r="V44" s="42"/>
      <c r="W44" s="42"/>
      <c r="X44" s="43"/>
    </row>
    <row r="45" spans="1:27" ht="15.75" x14ac:dyDescent="0.25">
      <c r="A45" s="169" t="s">
        <v>72</v>
      </c>
      <c r="B45" s="36" t="s">
        <v>73</v>
      </c>
      <c r="C45" s="62"/>
      <c r="D45" s="63" t="s">
        <v>3</v>
      </c>
      <c r="E45" s="62"/>
      <c r="F45" s="63" t="s">
        <v>3</v>
      </c>
      <c r="G45" s="80"/>
      <c r="H45" s="63" t="s">
        <v>3</v>
      </c>
      <c r="I45" s="185"/>
      <c r="J45" s="102"/>
      <c r="K45" s="154"/>
      <c r="L45" s="168"/>
      <c r="M45" s="48"/>
      <c r="N45" s="48"/>
      <c r="O45" s="48"/>
      <c r="P45" s="48"/>
      <c r="Q45" s="48"/>
      <c r="R45" s="48"/>
      <c r="S45" s="42"/>
      <c r="T45" s="42"/>
      <c r="U45" s="42"/>
      <c r="V45" s="42"/>
      <c r="W45" s="42"/>
      <c r="X45" s="43"/>
    </row>
    <row r="46" spans="1:27" ht="15.75" x14ac:dyDescent="0.25">
      <c r="A46" s="169" t="s">
        <v>39</v>
      </c>
      <c r="B46" s="36" t="s">
        <v>74</v>
      </c>
      <c r="C46" s="62"/>
      <c r="D46" s="63"/>
      <c r="E46" s="62"/>
      <c r="F46" s="63"/>
      <c r="G46" s="80"/>
      <c r="H46" s="63"/>
      <c r="I46" s="185"/>
      <c r="J46" s="40"/>
      <c r="K46" s="139" t="s">
        <v>110</v>
      </c>
      <c r="L46" s="149">
        <f>L32-L36-L38-L40-L42-L44</f>
        <v>48536.47</v>
      </c>
      <c r="M46" s="98"/>
      <c r="N46" s="98"/>
      <c r="O46" s="98"/>
      <c r="P46" s="98"/>
      <c r="Q46" s="98"/>
      <c r="R46" s="98"/>
      <c r="S46" s="42"/>
      <c r="T46" s="42"/>
      <c r="U46" s="42"/>
      <c r="V46" s="42"/>
      <c r="W46" s="42"/>
      <c r="X46" s="43"/>
    </row>
    <row r="47" spans="1:27" ht="15.75" x14ac:dyDescent="0.25">
      <c r="A47" s="169"/>
      <c r="B47" s="36"/>
      <c r="C47" s="62"/>
      <c r="D47" s="63"/>
      <c r="E47" s="62"/>
      <c r="F47" s="63"/>
      <c r="G47" s="80"/>
      <c r="H47" s="63"/>
      <c r="I47" s="185"/>
      <c r="J47" s="40">
        <v>10</v>
      </c>
      <c r="K47" s="41" t="s">
        <v>111</v>
      </c>
      <c r="L47" s="150">
        <v>16806.55</v>
      </c>
      <c r="M47" s="48"/>
      <c r="N47" s="48"/>
      <c r="O47" s="48"/>
      <c r="P47" s="48"/>
      <c r="Q47" s="48"/>
      <c r="R47" s="48"/>
      <c r="S47" s="42"/>
      <c r="T47" s="42"/>
      <c r="U47" s="42"/>
      <c r="V47" s="42"/>
      <c r="W47" s="42"/>
      <c r="X47" s="43"/>
    </row>
    <row r="48" spans="1:27" ht="15.75" x14ac:dyDescent="0.25">
      <c r="A48" s="77" t="s">
        <v>75</v>
      </c>
      <c r="B48" s="61" t="s">
        <v>76</v>
      </c>
      <c r="C48" s="99">
        <f>D48*2*1896.8</f>
        <v>8156.24</v>
      </c>
      <c r="D48" s="52">
        <v>2.15</v>
      </c>
      <c r="E48" s="99">
        <f>F48*2*1896.8</f>
        <v>8156.24</v>
      </c>
      <c r="F48" s="65">
        <v>2.15</v>
      </c>
      <c r="G48" s="78">
        <f>C48-E48</f>
        <v>0</v>
      </c>
      <c r="H48" s="52">
        <f>D48-F48</f>
        <v>0</v>
      </c>
      <c r="I48" s="185"/>
      <c r="J48" s="40"/>
      <c r="K48" s="33" t="s">
        <v>63</v>
      </c>
      <c r="L48" s="48"/>
      <c r="M48" s="48"/>
      <c r="N48" s="48"/>
      <c r="O48" s="48"/>
      <c r="P48" s="48"/>
      <c r="Q48" s="48"/>
      <c r="R48" s="48"/>
      <c r="S48" s="42"/>
      <c r="T48" s="42"/>
      <c r="U48" s="42"/>
      <c r="V48" s="42"/>
      <c r="W48" s="42"/>
      <c r="X48" s="43"/>
    </row>
    <row r="49" spans="1:24" ht="16.5" thickBot="1" x14ac:dyDescent="0.3">
      <c r="A49" s="169" t="s">
        <v>77</v>
      </c>
      <c r="B49" s="36"/>
      <c r="C49" s="62"/>
      <c r="D49" s="63"/>
      <c r="E49" s="62"/>
      <c r="F49" s="63"/>
      <c r="G49" s="64"/>
      <c r="H49" s="63"/>
      <c r="I49" s="185"/>
      <c r="J49" s="56"/>
      <c r="K49" s="57" t="s">
        <v>150</v>
      </c>
      <c r="L49" s="57"/>
      <c r="M49" s="57"/>
      <c r="N49" s="57"/>
      <c r="O49" s="57"/>
      <c r="P49" s="57"/>
      <c r="Q49" s="57"/>
      <c r="R49" s="57"/>
      <c r="S49" s="58"/>
      <c r="T49" s="58"/>
      <c r="U49" s="58"/>
      <c r="V49" s="58"/>
      <c r="W49" s="58"/>
      <c r="X49" s="59"/>
    </row>
    <row r="50" spans="1:24" ht="15.75" x14ac:dyDescent="0.25">
      <c r="A50" s="170" t="s">
        <v>78</v>
      </c>
      <c r="B50" s="66"/>
      <c r="C50" s="67"/>
      <c r="D50" s="68"/>
      <c r="E50" s="67"/>
      <c r="F50" s="68"/>
      <c r="G50" s="69"/>
      <c r="H50" s="68"/>
      <c r="I50" s="187"/>
      <c r="K50" s="3"/>
      <c r="L50" s="3"/>
      <c r="M50" s="3"/>
      <c r="N50" s="3"/>
      <c r="O50" s="3"/>
      <c r="P50" s="3"/>
      <c r="Q50" s="3"/>
      <c r="R50" s="3"/>
      <c r="S50" s="60"/>
      <c r="T50" s="60"/>
      <c r="U50" s="60"/>
      <c r="V50" s="60"/>
      <c r="W50" s="60"/>
      <c r="X50" s="3"/>
    </row>
    <row r="51" spans="1:24" ht="15.75" x14ac:dyDescent="0.25">
      <c r="A51" s="169" t="s">
        <v>154</v>
      </c>
      <c r="B51" s="36" t="s">
        <v>79</v>
      </c>
      <c r="C51" s="99">
        <f>D51*2*1896.8</f>
        <v>15743.44</v>
      </c>
      <c r="D51" s="49">
        <v>4.1500000000000004</v>
      </c>
      <c r="E51" s="99">
        <f>F51*2*1896.8</f>
        <v>15743.44</v>
      </c>
      <c r="F51" s="49">
        <v>4.1500000000000004</v>
      </c>
      <c r="G51" s="78">
        <f>C51-E51</f>
        <v>0</v>
      </c>
      <c r="H51" s="52">
        <f>D51-F51</f>
        <v>0</v>
      </c>
      <c r="I51" s="185"/>
      <c r="K51" s="3" t="s">
        <v>3</v>
      </c>
      <c r="L51" s="3"/>
      <c r="M51" s="3"/>
      <c r="N51" s="3"/>
      <c r="O51" s="3"/>
      <c r="P51" s="3"/>
      <c r="Q51" s="3"/>
      <c r="R51" s="3"/>
      <c r="S51" s="60"/>
      <c r="T51" s="60"/>
      <c r="U51" s="60"/>
      <c r="V51" s="60"/>
      <c r="W51" s="3"/>
      <c r="X51" s="3"/>
    </row>
    <row r="52" spans="1:24" ht="15.75" x14ac:dyDescent="0.25">
      <c r="A52" s="169" t="s">
        <v>155</v>
      </c>
      <c r="B52" s="36" t="s">
        <v>80</v>
      </c>
      <c r="C52" s="70"/>
      <c r="D52" s="49"/>
      <c r="E52" s="70"/>
      <c r="F52" s="49"/>
      <c r="G52" s="80"/>
      <c r="H52" s="49"/>
      <c r="I52" s="18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x14ac:dyDescent="0.25">
      <c r="A53" s="169" t="s">
        <v>156</v>
      </c>
      <c r="B53" s="36" t="s">
        <v>112</v>
      </c>
      <c r="C53" s="71"/>
      <c r="D53" s="72"/>
      <c r="E53" s="71"/>
      <c r="F53" s="72"/>
      <c r="G53" s="147"/>
      <c r="H53" s="72"/>
      <c r="I53" s="185"/>
      <c r="K53" s="3" t="s">
        <v>216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29" t="s">
        <v>43</v>
      </c>
      <c r="B54" s="36" t="s">
        <v>113</v>
      </c>
      <c r="C54" s="71"/>
      <c r="D54" s="72"/>
      <c r="E54" s="71"/>
      <c r="F54" s="72"/>
      <c r="G54" s="147"/>
      <c r="H54" s="72"/>
      <c r="I54" s="185"/>
    </row>
    <row r="55" spans="1:24" x14ac:dyDescent="0.25">
      <c r="A55" s="29" t="s">
        <v>45</v>
      </c>
      <c r="B55" s="36" t="s">
        <v>81</v>
      </c>
      <c r="C55" s="71"/>
      <c r="D55" s="72"/>
      <c r="E55" s="71"/>
      <c r="F55" s="72"/>
      <c r="G55" s="147"/>
      <c r="H55" s="72"/>
      <c r="I55" s="185"/>
    </row>
    <row r="56" spans="1:24" x14ac:dyDescent="0.25">
      <c r="A56" s="29" t="s">
        <v>48</v>
      </c>
      <c r="B56" s="36" t="s">
        <v>82</v>
      </c>
      <c r="C56" s="71"/>
      <c r="D56" s="72"/>
      <c r="E56" s="71"/>
      <c r="F56" s="72"/>
      <c r="G56" s="147"/>
      <c r="H56" s="72"/>
      <c r="I56" s="185"/>
    </row>
    <row r="57" spans="1:24" x14ac:dyDescent="0.25">
      <c r="A57" s="29" t="s">
        <v>50</v>
      </c>
      <c r="B57" s="36" t="s">
        <v>83</v>
      </c>
      <c r="C57" s="71"/>
      <c r="D57" s="72"/>
      <c r="E57" s="71"/>
      <c r="F57" s="72"/>
      <c r="G57" s="147"/>
      <c r="H57" s="72"/>
      <c r="I57" s="187"/>
    </row>
    <row r="58" spans="1:24" x14ac:dyDescent="0.25">
      <c r="A58" s="29" t="s">
        <v>52</v>
      </c>
      <c r="B58" s="36" t="s">
        <v>84</v>
      </c>
      <c r="C58" s="71"/>
      <c r="D58" s="72"/>
      <c r="E58" s="71"/>
      <c r="F58" s="72"/>
      <c r="G58" s="147"/>
      <c r="H58" s="72"/>
      <c r="I58" s="187"/>
    </row>
    <row r="59" spans="1:24" x14ac:dyDescent="0.25">
      <c r="A59" s="29"/>
      <c r="B59" s="36" t="s">
        <v>85</v>
      </c>
      <c r="C59" s="71"/>
      <c r="D59" s="72"/>
      <c r="E59" s="71"/>
      <c r="F59" s="72"/>
      <c r="G59" s="147"/>
      <c r="H59" s="72"/>
      <c r="I59" s="187"/>
    </row>
    <row r="60" spans="1:24" x14ac:dyDescent="0.25">
      <c r="A60" s="29"/>
      <c r="B60" s="36" t="s">
        <v>86</v>
      </c>
      <c r="C60" s="71"/>
      <c r="D60" s="72"/>
      <c r="E60" s="71"/>
      <c r="F60" s="72"/>
      <c r="G60" s="147"/>
      <c r="H60" s="72"/>
      <c r="I60" s="187"/>
    </row>
    <row r="61" spans="1:24" x14ac:dyDescent="0.25">
      <c r="A61" s="29"/>
      <c r="B61" s="36" t="s">
        <v>87</v>
      </c>
      <c r="C61" s="37"/>
      <c r="D61" s="38"/>
      <c r="E61" s="37"/>
      <c r="F61" s="38"/>
      <c r="G61" s="147"/>
      <c r="H61" s="38"/>
      <c r="I61" s="187"/>
    </row>
    <row r="62" spans="1:24" x14ac:dyDescent="0.25">
      <c r="A62" s="77" t="s">
        <v>157</v>
      </c>
      <c r="B62" s="61" t="s">
        <v>88</v>
      </c>
      <c r="C62" s="99">
        <f>D62*2*1896.8</f>
        <v>44726.543999999994</v>
      </c>
      <c r="D62" s="52">
        <v>11.79</v>
      </c>
      <c r="E62" s="99">
        <f>F62*2*1896.8</f>
        <v>44726.543999999994</v>
      </c>
      <c r="F62" s="52">
        <v>11.79</v>
      </c>
      <c r="G62" s="78">
        <f>C62-E62</f>
        <v>0</v>
      </c>
      <c r="H62" s="52">
        <f>D62-F62</f>
        <v>0</v>
      </c>
      <c r="I62" s="187"/>
    </row>
    <row r="63" spans="1:24" x14ac:dyDescent="0.25">
      <c r="A63" s="169" t="s">
        <v>158</v>
      </c>
      <c r="B63" s="36" t="s">
        <v>90</v>
      </c>
      <c r="C63" s="62"/>
      <c r="D63" s="63"/>
      <c r="E63" s="62"/>
      <c r="F63" s="63"/>
      <c r="G63" s="64"/>
      <c r="H63" s="63"/>
      <c r="I63" s="187"/>
    </row>
    <row r="64" spans="1:24" x14ac:dyDescent="0.25">
      <c r="A64" s="169" t="s">
        <v>159</v>
      </c>
      <c r="B64" s="36" t="s">
        <v>91</v>
      </c>
      <c r="C64" s="62"/>
      <c r="D64" s="63"/>
      <c r="E64" s="62"/>
      <c r="F64" s="63"/>
      <c r="G64" s="64"/>
      <c r="H64" s="63"/>
      <c r="I64" s="187"/>
    </row>
    <row r="65" spans="1:9" x14ac:dyDescent="0.25">
      <c r="A65" s="169" t="s">
        <v>160</v>
      </c>
      <c r="B65" s="36"/>
      <c r="C65" s="37"/>
      <c r="D65" s="38"/>
      <c r="E65" s="37"/>
      <c r="F65" s="38"/>
      <c r="G65" s="39"/>
      <c r="H65" s="38"/>
      <c r="I65" s="187"/>
    </row>
    <row r="66" spans="1:9" x14ac:dyDescent="0.25">
      <c r="A66" s="148" t="s">
        <v>92</v>
      </c>
      <c r="B66" s="61" t="s">
        <v>115</v>
      </c>
      <c r="C66" s="73"/>
      <c r="D66" s="74"/>
      <c r="E66" s="73"/>
      <c r="F66" s="107"/>
      <c r="G66" s="73"/>
      <c r="H66" s="74"/>
      <c r="I66" s="187"/>
    </row>
    <row r="67" spans="1:9" x14ac:dyDescent="0.25">
      <c r="A67" s="124" t="s">
        <v>89</v>
      </c>
      <c r="B67" s="36" t="s">
        <v>116</v>
      </c>
      <c r="C67" s="37"/>
      <c r="D67" s="38"/>
      <c r="E67" s="37"/>
      <c r="F67" s="44"/>
      <c r="G67" s="37"/>
      <c r="H67" s="38"/>
      <c r="I67" s="185"/>
    </row>
    <row r="68" spans="1:9" x14ac:dyDescent="0.25">
      <c r="A68" s="171" t="s">
        <v>117</v>
      </c>
      <c r="B68" s="36" t="s">
        <v>118</v>
      </c>
      <c r="C68" s="37"/>
      <c r="D68" s="38"/>
      <c r="E68" s="37"/>
      <c r="F68" s="44"/>
      <c r="G68" s="37"/>
      <c r="H68" s="38"/>
      <c r="I68" s="185"/>
    </row>
    <row r="69" spans="1:9" x14ac:dyDescent="0.25">
      <c r="A69" s="29"/>
      <c r="B69" s="36" t="s">
        <v>119</v>
      </c>
      <c r="C69" s="37"/>
      <c r="D69" s="38"/>
      <c r="E69" s="37"/>
      <c r="F69" s="44"/>
      <c r="G69" s="37"/>
      <c r="H69" s="38"/>
      <c r="I69" s="185"/>
    </row>
    <row r="70" spans="1:9" x14ac:dyDescent="0.25">
      <c r="A70" s="29"/>
      <c r="B70" s="36" t="s">
        <v>120</v>
      </c>
      <c r="C70" s="37"/>
      <c r="D70" s="38"/>
      <c r="E70" s="37"/>
      <c r="F70" s="44"/>
      <c r="G70" s="37"/>
      <c r="H70" s="38"/>
      <c r="I70" s="185"/>
    </row>
    <row r="71" spans="1:9" x14ac:dyDescent="0.25">
      <c r="A71" s="29"/>
      <c r="B71" s="36" t="s">
        <v>121</v>
      </c>
      <c r="C71" s="37"/>
      <c r="D71" s="38"/>
      <c r="E71" s="37"/>
      <c r="F71" s="44"/>
      <c r="G71" s="37"/>
      <c r="H71" s="38"/>
      <c r="I71" s="185"/>
    </row>
    <row r="72" spans="1:9" x14ac:dyDescent="0.25">
      <c r="A72" s="29"/>
      <c r="B72" s="36" t="s">
        <v>122</v>
      </c>
      <c r="C72" s="37"/>
      <c r="D72" s="38"/>
      <c r="E72" s="37"/>
      <c r="F72" s="44"/>
      <c r="G72" s="37"/>
      <c r="H72" s="38"/>
      <c r="I72" s="187"/>
    </row>
    <row r="73" spans="1:9" x14ac:dyDescent="0.25">
      <c r="A73" s="29"/>
      <c r="B73" s="36" t="s">
        <v>123</v>
      </c>
      <c r="C73" s="37"/>
      <c r="D73" s="38"/>
      <c r="E73" s="37"/>
      <c r="F73" s="44"/>
      <c r="G73" s="37"/>
      <c r="H73" s="38"/>
      <c r="I73" s="185"/>
    </row>
    <row r="74" spans="1:9" x14ac:dyDescent="0.25">
      <c r="A74" s="29"/>
      <c r="B74" s="36" t="s">
        <v>124</v>
      </c>
      <c r="C74" s="37"/>
      <c r="D74" s="38"/>
      <c r="E74" s="37"/>
      <c r="F74" s="44"/>
      <c r="G74" s="37"/>
      <c r="H74" s="38"/>
      <c r="I74" s="185"/>
    </row>
    <row r="75" spans="1:9" x14ac:dyDescent="0.25">
      <c r="A75" s="29"/>
      <c r="B75" s="36" t="s">
        <v>125</v>
      </c>
      <c r="C75" s="37"/>
      <c r="D75" s="38"/>
      <c r="E75" s="37"/>
      <c r="F75" s="44"/>
      <c r="G75" s="37"/>
      <c r="H75" s="38"/>
      <c r="I75" s="185"/>
    </row>
    <row r="76" spans="1:9" x14ac:dyDescent="0.25">
      <c r="A76" s="29"/>
      <c r="B76" s="36" t="s">
        <v>126</v>
      </c>
      <c r="C76" s="37"/>
      <c r="D76" s="38"/>
      <c r="E76" s="37"/>
      <c r="F76" s="44"/>
      <c r="G76" s="37"/>
      <c r="H76" s="38"/>
      <c r="I76" s="185"/>
    </row>
    <row r="77" spans="1:9" x14ac:dyDescent="0.25">
      <c r="A77" s="29"/>
      <c r="B77" s="36" t="s">
        <v>127</v>
      </c>
      <c r="C77" s="37"/>
      <c r="D77" s="38"/>
      <c r="E77" s="37"/>
      <c r="F77" s="44"/>
      <c r="G77" s="37"/>
      <c r="H77" s="38"/>
      <c r="I77" s="185"/>
    </row>
    <row r="78" spans="1:9" x14ac:dyDescent="0.25">
      <c r="A78" s="29"/>
      <c r="B78" s="36" t="s">
        <v>128</v>
      </c>
      <c r="C78" s="37"/>
      <c r="D78" s="38"/>
      <c r="E78" s="37"/>
      <c r="F78" s="44"/>
      <c r="G78" s="37"/>
      <c r="H78" s="38"/>
      <c r="I78" s="185"/>
    </row>
    <row r="79" spans="1:9" x14ac:dyDescent="0.25">
      <c r="A79" s="45"/>
      <c r="B79" s="66"/>
      <c r="C79" s="46"/>
      <c r="D79" s="31"/>
      <c r="E79" s="46"/>
      <c r="F79" s="30"/>
      <c r="G79" s="46"/>
      <c r="H79" s="31"/>
      <c r="I79" s="185"/>
    </row>
    <row r="80" spans="1:9" x14ac:dyDescent="0.25">
      <c r="A80" s="85" t="s">
        <v>93</v>
      </c>
      <c r="B80" s="61" t="s">
        <v>94</v>
      </c>
      <c r="C80" s="73"/>
      <c r="D80" s="74"/>
      <c r="E80" s="73"/>
      <c r="F80" s="107"/>
      <c r="G80" s="73"/>
      <c r="H80" s="74"/>
      <c r="I80" s="185"/>
    </row>
    <row r="81" spans="1:13" x14ac:dyDescent="0.25">
      <c r="A81" s="29" t="s">
        <v>89</v>
      </c>
      <c r="B81" s="36" t="s">
        <v>129</v>
      </c>
      <c r="C81" s="37"/>
      <c r="D81" s="38"/>
      <c r="E81" s="37"/>
      <c r="F81" s="44"/>
      <c r="G81" s="37"/>
      <c r="H81" s="38"/>
      <c r="I81" s="185"/>
    </row>
    <row r="82" spans="1:13" x14ac:dyDescent="0.25">
      <c r="A82" s="29" t="s">
        <v>130</v>
      </c>
      <c r="B82" s="36" t="s">
        <v>131</v>
      </c>
      <c r="C82" s="37"/>
      <c r="D82" s="38"/>
      <c r="E82" s="37"/>
      <c r="F82" s="44"/>
      <c r="G82" s="37"/>
      <c r="H82" s="38"/>
      <c r="I82" s="185"/>
    </row>
    <row r="83" spans="1:13" x14ac:dyDescent="0.25">
      <c r="A83" s="29"/>
      <c r="B83" s="36" t="s">
        <v>132</v>
      </c>
      <c r="C83" s="37"/>
      <c r="D83" s="38"/>
      <c r="E83" s="37"/>
      <c r="F83" s="44"/>
      <c r="G83" s="37"/>
      <c r="H83" s="38"/>
      <c r="I83" s="185"/>
    </row>
    <row r="84" spans="1:13" x14ac:dyDescent="0.25">
      <c r="A84" s="29"/>
      <c r="B84" s="36" t="s">
        <v>133</v>
      </c>
      <c r="C84" s="37"/>
      <c r="D84" s="38"/>
      <c r="E84" s="37"/>
      <c r="F84" s="44"/>
      <c r="G84" s="37"/>
      <c r="H84" s="38"/>
      <c r="I84" s="185"/>
    </row>
    <row r="85" spans="1:13" x14ac:dyDescent="0.25">
      <c r="A85" s="29"/>
      <c r="B85" s="36" t="s">
        <v>134</v>
      </c>
      <c r="C85" s="37"/>
      <c r="D85" s="38"/>
      <c r="E85" s="37"/>
      <c r="F85" s="44"/>
      <c r="G85" s="37"/>
      <c r="H85" s="38"/>
      <c r="I85" s="185"/>
    </row>
    <row r="86" spans="1:13" x14ac:dyDescent="0.25">
      <c r="A86" s="29"/>
      <c r="B86" s="36" t="s">
        <v>135</v>
      </c>
      <c r="C86" s="37"/>
      <c r="D86" s="38"/>
      <c r="E86" s="37"/>
      <c r="F86" s="44"/>
      <c r="G86" s="37"/>
      <c r="H86" s="38"/>
      <c r="I86" s="185"/>
      <c r="J86" s="191"/>
      <c r="K86" s="191"/>
      <c r="L86" s="191"/>
      <c r="M86" s="191"/>
    </row>
    <row r="87" spans="1:13" x14ac:dyDescent="0.25">
      <c r="A87" s="29"/>
      <c r="B87" s="36" t="s">
        <v>136</v>
      </c>
      <c r="C87" s="37"/>
      <c r="D87" s="38"/>
      <c r="E87" s="37"/>
      <c r="F87" s="44"/>
      <c r="G87" s="37"/>
      <c r="H87" s="38"/>
      <c r="I87" s="187"/>
      <c r="J87" s="191"/>
      <c r="K87" s="191"/>
      <c r="L87" s="191"/>
      <c r="M87" s="191"/>
    </row>
    <row r="88" spans="1:13" x14ac:dyDescent="0.25">
      <c r="A88" s="45"/>
      <c r="B88" s="66"/>
      <c r="C88" s="46"/>
      <c r="D88" s="31"/>
      <c r="E88" s="46"/>
      <c r="F88" s="30"/>
      <c r="G88" s="46"/>
      <c r="H88" s="31"/>
      <c r="I88" s="185"/>
      <c r="J88" s="191"/>
      <c r="K88" s="191"/>
      <c r="L88" s="191"/>
      <c r="M88" s="191"/>
    </row>
    <row r="89" spans="1:13" x14ac:dyDescent="0.25">
      <c r="A89" s="77" t="s">
        <v>138</v>
      </c>
      <c r="B89" s="122" t="s">
        <v>177</v>
      </c>
      <c r="C89" s="99">
        <f>D89*2*1896.8</f>
        <v>758.72</v>
      </c>
      <c r="D89" s="75">
        <v>0.2</v>
      </c>
      <c r="E89" s="99">
        <v>1504.27</v>
      </c>
      <c r="F89" s="52">
        <f>E89/2/B12</f>
        <v>0.39652836355967946</v>
      </c>
      <c r="G89" s="78">
        <f>C89-E89</f>
        <v>-745.55</v>
      </c>
      <c r="H89" s="52">
        <f>D89-F89</f>
        <v>-0.19652836355967945</v>
      </c>
      <c r="I89" s="185" t="s">
        <v>168</v>
      </c>
      <c r="J89" s="192">
        <f>'янв-окт 2024'!G89+'нояб-дек 2024'!G89</f>
        <v>564.43999999999983</v>
      </c>
      <c r="K89" s="191" t="s">
        <v>114</v>
      </c>
      <c r="L89" s="191"/>
      <c r="M89" s="191"/>
    </row>
    <row r="90" spans="1:13" x14ac:dyDescent="0.25">
      <c r="A90" s="169" t="s">
        <v>139</v>
      </c>
      <c r="B90" s="176" t="s">
        <v>178</v>
      </c>
      <c r="C90" s="37"/>
      <c r="D90" s="38"/>
      <c r="E90" s="37"/>
      <c r="F90" s="63"/>
      <c r="G90" s="147"/>
      <c r="H90" s="38"/>
      <c r="I90" s="185"/>
      <c r="J90" s="191"/>
      <c r="K90" s="191"/>
      <c r="L90" s="191"/>
      <c r="M90" s="191"/>
    </row>
    <row r="91" spans="1:13" x14ac:dyDescent="0.25">
      <c r="A91" s="77" t="s">
        <v>169</v>
      </c>
      <c r="B91" s="122" t="s">
        <v>76</v>
      </c>
      <c r="C91" s="99">
        <f>D91*2*B12</f>
        <v>379.36</v>
      </c>
      <c r="D91" s="52">
        <v>0.1</v>
      </c>
      <c r="E91" s="99">
        <v>3.69</v>
      </c>
      <c r="F91" s="52">
        <f>E91/2/B12</f>
        <v>9.7269084774356817E-4</v>
      </c>
      <c r="G91" s="78">
        <f>C91-E91</f>
        <v>375.67</v>
      </c>
      <c r="H91" s="52">
        <f>D91-F91</f>
        <v>9.9027309152256437E-2</v>
      </c>
      <c r="I91" s="185" t="s">
        <v>114</v>
      </c>
      <c r="J91" s="192">
        <f>'янв-окт 2024'!G91+'нояб-дек 2024'!G91</f>
        <v>2265.0899999999997</v>
      </c>
      <c r="K91" s="191" t="s">
        <v>114</v>
      </c>
      <c r="L91" s="191"/>
      <c r="M91" s="191"/>
    </row>
    <row r="92" spans="1:13" x14ac:dyDescent="0.25">
      <c r="A92" s="169" t="s">
        <v>170</v>
      </c>
      <c r="B92" s="66"/>
      <c r="C92" s="46"/>
      <c r="D92" s="31"/>
      <c r="E92" s="46"/>
      <c r="F92" s="68"/>
      <c r="G92" s="151"/>
      <c r="H92" s="31"/>
      <c r="I92" s="185"/>
      <c r="J92" s="191"/>
      <c r="K92" s="191"/>
      <c r="L92" s="191"/>
      <c r="M92" s="191"/>
    </row>
    <row r="93" spans="1:13" x14ac:dyDescent="0.25">
      <c r="A93" s="172" t="s">
        <v>96</v>
      </c>
      <c r="B93" s="61"/>
      <c r="C93" s="99">
        <f>C19+C29+C44+C48+C51+C62+C89+C91</f>
        <v>103261.792</v>
      </c>
      <c r="D93" s="75">
        <f>D19+D29+D44+D48+D51+D62+D89+D91</f>
        <v>27.220000000000002</v>
      </c>
      <c r="E93" s="99">
        <f>E19+E29+E44+E48+E51+E62+E89+E91</f>
        <v>103631.67200000001</v>
      </c>
      <c r="F93" s="75">
        <f>F19+F29+F44+F48+F51+F62+F89+F91</f>
        <v>27.317501054407423</v>
      </c>
      <c r="G93" s="78">
        <f>C93-E93</f>
        <v>-369.88000000000466</v>
      </c>
      <c r="H93" s="52">
        <f>D93-F93</f>
        <v>-9.7501054407420185E-2</v>
      </c>
      <c r="I93" s="185"/>
      <c r="J93" s="192">
        <f>'янв-окт 2024'!G93+'нояб-дек 2024'!G93</f>
        <v>2829.5299999999697</v>
      </c>
      <c r="K93" s="191"/>
      <c r="L93" s="191"/>
      <c r="M93" s="191"/>
    </row>
    <row r="94" spans="1:13" x14ac:dyDescent="0.25">
      <c r="A94" s="173" t="s">
        <v>97</v>
      </c>
      <c r="B94" s="36"/>
      <c r="C94" s="62"/>
      <c r="D94" s="76"/>
      <c r="E94" s="62"/>
      <c r="F94" s="76"/>
      <c r="G94" s="80"/>
      <c r="H94" s="63"/>
      <c r="I94" s="185"/>
      <c r="J94" s="191"/>
      <c r="K94" s="191"/>
      <c r="L94" s="191"/>
      <c r="M94" s="191"/>
    </row>
    <row r="95" spans="1:13" x14ac:dyDescent="0.25">
      <c r="A95" s="77" t="s">
        <v>148</v>
      </c>
      <c r="B95" s="61"/>
      <c r="C95" s="99">
        <f>D95*2*1896.8</f>
        <v>13429.343999999999</v>
      </c>
      <c r="D95" s="52">
        <v>3.54</v>
      </c>
      <c r="E95" s="99">
        <f>F95*2*1896.8</f>
        <v>13429.343999999999</v>
      </c>
      <c r="F95" s="52">
        <v>3.54</v>
      </c>
      <c r="G95" s="78">
        <f>C95-E95</f>
        <v>0</v>
      </c>
      <c r="H95" s="52">
        <f>D95-F95</f>
        <v>0</v>
      </c>
      <c r="I95" s="185"/>
      <c r="J95" s="191"/>
      <c r="K95" s="191"/>
      <c r="L95" s="191"/>
      <c r="M95" s="191"/>
    </row>
    <row r="96" spans="1:13" x14ac:dyDescent="0.25">
      <c r="A96" s="169" t="s">
        <v>140</v>
      </c>
      <c r="B96" s="36" t="s">
        <v>3</v>
      </c>
      <c r="C96" s="62"/>
      <c r="D96" s="63"/>
      <c r="E96" s="62"/>
      <c r="F96" s="63"/>
      <c r="G96" s="80"/>
      <c r="H96" s="63"/>
      <c r="I96" s="187"/>
      <c r="J96" s="191"/>
      <c r="K96" s="193"/>
      <c r="L96" s="191"/>
      <c r="M96" s="191"/>
    </row>
    <row r="97" spans="1:13" ht="0.75" hidden="1" customHeight="1" x14ac:dyDescent="0.25">
      <c r="A97" s="45"/>
      <c r="B97" s="66"/>
      <c r="C97" s="67"/>
      <c r="D97" s="68"/>
      <c r="E97" s="67"/>
      <c r="F97" s="68"/>
      <c r="G97" s="69"/>
      <c r="H97" s="68"/>
      <c r="I97" s="185"/>
      <c r="J97" s="191"/>
      <c r="K97" s="193"/>
      <c r="L97" s="191"/>
      <c r="M97" s="191"/>
    </row>
    <row r="98" spans="1:13" x14ac:dyDescent="0.25">
      <c r="A98" s="172" t="s">
        <v>149</v>
      </c>
      <c r="B98" s="61"/>
      <c r="C98" s="99">
        <f>C100+C104+C108+C112+C115+C110</f>
        <v>78755.135999999984</v>
      </c>
      <c r="D98" s="75">
        <f>D100+D104+D108+D112+D115+D110</f>
        <v>20.76</v>
      </c>
      <c r="E98" s="99">
        <f>E100+E104+E108+E112+E115+E110</f>
        <v>44100.6</v>
      </c>
      <c r="F98" s="75">
        <f>F100+F104+F108+F112+F115+F110</f>
        <v>11.625</v>
      </c>
      <c r="G98" s="78">
        <f>C98-E98</f>
        <v>34654.535999999986</v>
      </c>
      <c r="H98" s="52">
        <f>D98-F98</f>
        <v>9.1350000000000016</v>
      </c>
      <c r="I98" s="185"/>
      <c r="J98" s="192">
        <f>'янв-окт 2024'!G98+'нояб-дек 2024'!G98</f>
        <v>32482.580000000038</v>
      </c>
      <c r="K98" s="191"/>
      <c r="L98" s="191"/>
      <c r="M98" s="191"/>
    </row>
    <row r="99" spans="1:13" x14ac:dyDescent="0.25">
      <c r="A99" s="173"/>
      <c r="B99" s="66"/>
      <c r="C99" s="108"/>
      <c r="D99" s="117"/>
      <c r="E99" s="108"/>
      <c r="F99" s="117"/>
      <c r="G99" s="146"/>
      <c r="H99" s="118"/>
      <c r="I99" s="185"/>
      <c r="J99" s="191"/>
      <c r="K99" s="191"/>
      <c r="L99" s="191"/>
      <c r="M99" s="191"/>
    </row>
    <row r="100" spans="1:13" x14ac:dyDescent="0.25">
      <c r="A100" s="148" t="s">
        <v>181</v>
      </c>
      <c r="B100" s="61" t="s">
        <v>141</v>
      </c>
      <c r="C100" s="99">
        <f>D100*2*1896.8</f>
        <v>14529.487999999999</v>
      </c>
      <c r="D100" s="90">
        <v>3.83</v>
      </c>
      <c r="E100" s="99">
        <v>0</v>
      </c>
      <c r="F100" s="81">
        <f>E100/2/B12</f>
        <v>0</v>
      </c>
      <c r="G100" s="91">
        <f>C100-E100</f>
        <v>14529.487999999999</v>
      </c>
      <c r="H100" s="81">
        <f>D100-F100</f>
        <v>3.83</v>
      </c>
      <c r="I100" s="185" t="s">
        <v>114</v>
      </c>
      <c r="J100" s="192">
        <f>'янв-окт 2024'!G100+'нояб-дек 2024'!G100</f>
        <v>14803.918</v>
      </c>
      <c r="K100" s="191" t="s">
        <v>114</v>
      </c>
      <c r="L100" s="192"/>
      <c r="M100" s="191"/>
    </row>
    <row r="101" spans="1:13" x14ac:dyDescent="0.25">
      <c r="A101" s="124" t="s">
        <v>95</v>
      </c>
      <c r="B101" s="36"/>
      <c r="C101" s="110"/>
      <c r="D101" s="92"/>
      <c r="E101" s="93"/>
      <c r="F101" s="83"/>
      <c r="G101" s="143"/>
      <c r="H101" s="83"/>
      <c r="I101" s="187"/>
      <c r="J101" s="191"/>
      <c r="K101" s="191"/>
      <c r="L101" s="191"/>
      <c r="M101" s="191"/>
    </row>
    <row r="102" spans="1:13" x14ac:dyDescent="0.25">
      <c r="A102" s="124" t="s">
        <v>142</v>
      </c>
      <c r="B102" s="36"/>
      <c r="C102" s="110"/>
      <c r="D102" s="92"/>
      <c r="E102" s="93"/>
      <c r="F102" s="83"/>
      <c r="G102" s="143"/>
      <c r="H102" s="83"/>
      <c r="I102" s="187"/>
      <c r="J102" s="191"/>
      <c r="K102" s="191"/>
      <c r="L102" s="191"/>
      <c r="M102" s="191"/>
    </row>
    <row r="103" spans="1:13" x14ac:dyDescent="0.25">
      <c r="A103" s="124" t="s">
        <v>143</v>
      </c>
      <c r="B103" s="36"/>
      <c r="C103" s="110"/>
      <c r="D103" s="92"/>
      <c r="E103" s="93"/>
      <c r="F103" s="83"/>
      <c r="G103" s="143"/>
      <c r="H103" s="83"/>
      <c r="I103" s="185"/>
      <c r="J103" s="191"/>
      <c r="K103" s="191"/>
      <c r="L103" s="191"/>
      <c r="M103" s="191"/>
    </row>
    <row r="104" spans="1:13" x14ac:dyDescent="0.25">
      <c r="A104" s="148" t="s">
        <v>164</v>
      </c>
      <c r="B104" s="177" t="s">
        <v>179</v>
      </c>
      <c r="C104" s="99">
        <f>D104*2*1896.8</f>
        <v>54020.864000000001</v>
      </c>
      <c r="D104" s="94">
        <v>14.24</v>
      </c>
      <c r="E104" s="99">
        <v>41198.495999999999</v>
      </c>
      <c r="F104" s="81">
        <f>E104/2/B12</f>
        <v>10.86</v>
      </c>
      <c r="G104" s="91">
        <f>C104-E104</f>
        <v>12822.368000000002</v>
      </c>
      <c r="H104" s="81">
        <f>D104-F104</f>
        <v>3.3800000000000008</v>
      </c>
      <c r="I104" s="185" t="s">
        <v>137</v>
      </c>
      <c r="J104" s="192">
        <f>'янв-окт 2024'!G104+'нояб-дек 2024'!G104</f>
        <v>12822.368000000002</v>
      </c>
      <c r="K104" s="191" t="s">
        <v>137</v>
      </c>
      <c r="L104" s="191"/>
      <c r="M104" s="191"/>
    </row>
    <row r="105" spans="1:13" x14ac:dyDescent="0.25">
      <c r="A105" s="124" t="s">
        <v>165</v>
      </c>
      <c r="B105" s="178" t="s">
        <v>180</v>
      </c>
      <c r="C105" s="110"/>
      <c r="D105" s="92"/>
      <c r="E105" s="112"/>
      <c r="F105" s="83"/>
      <c r="G105" s="111"/>
      <c r="H105" s="83"/>
      <c r="I105" s="185"/>
      <c r="J105" s="191"/>
      <c r="K105" s="191"/>
      <c r="L105" s="191"/>
      <c r="M105" s="191"/>
    </row>
    <row r="106" spans="1:13" x14ac:dyDescent="0.25">
      <c r="A106" s="124" t="s">
        <v>166</v>
      </c>
      <c r="B106" s="36"/>
      <c r="C106" s="110"/>
      <c r="D106" s="92"/>
      <c r="E106" s="112"/>
      <c r="F106" s="83"/>
      <c r="G106" s="111"/>
      <c r="H106" s="83"/>
      <c r="I106" s="185"/>
      <c r="J106" s="191"/>
      <c r="K106" s="191"/>
      <c r="L106" s="191"/>
      <c r="M106" s="191"/>
    </row>
    <row r="107" spans="1:13" x14ac:dyDescent="0.25">
      <c r="A107" s="124" t="s">
        <v>167</v>
      </c>
      <c r="B107" s="36"/>
      <c r="C107" s="110"/>
      <c r="D107" s="92"/>
      <c r="E107" s="112"/>
      <c r="F107" s="83"/>
      <c r="G107" s="111"/>
      <c r="H107" s="83"/>
      <c r="I107" s="187"/>
      <c r="J107" s="191"/>
      <c r="K107" s="191"/>
      <c r="L107" s="191"/>
      <c r="M107" s="191"/>
    </row>
    <row r="108" spans="1:13" x14ac:dyDescent="0.25">
      <c r="A108" s="148" t="s">
        <v>182</v>
      </c>
      <c r="B108" s="177" t="s">
        <v>179</v>
      </c>
      <c r="C108" s="99">
        <f>D108*2*1896.8</f>
        <v>1669.184</v>
      </c>
      <c r="D108" s="90">
        <v>0.44</v>
      </c>
      <c r="E108" s="99">
        <v>1005.304</v>
      </c>
      <c r="F108" s="81">
        <f>E108/2/B12</f>
        <v>0.26500000000000001</v>
      </c>
      <c r="G108" s="91">
        <f>C108-E108</f>
        <v>663.88</v>
      </c>
      <c r="H108" s="81">
        <f>D108-F108</f>
        <v>0.17499999999999999</v>
      </c>
      <c r="I108" s="185" t="s">
        <v>137</v>
      </c>
      <c r="J108" s="192">
        <f>'янв-окт 2024'!G108+'нояб-дек 2024'!G108</f>
        <v>963.57400000000041</v>
      </c>
      <c r="K108" s="191" t="s">
        <v>137</v>
      </c>
      <c r="L108" s="191"/>
      <c r="M108" s="191"/>
    </row>
    <row r="109" spans="1:13" x14ac:dyDescent="0.25">
      <c r="A109" s="124" t="s">
        <v>175</v>
      </c>
      <c r="B109" s="178" t="s">
        <v>180</v>
      </c>
      <c r="C109" s="109"/>
      <c r="D109" s="131"/>
      <c r="E109" s="70"/>
      <c r="F109" s="128"/>
      <c r="G109" s="143"/>
      <c r="H109" s="128"/>
      <c r="I109" s="185"/>
      <c r="J109" s="191"/>
      <c r="K109" s="191"/>
      <c r="L109" s="191"/>
      <c r="M109" s="191"/>
    </row>
    <row r="110" spans="1:13" x14ac:dyDescent="0.25">
      <c r="A110" s="148" t="s">
        <v>184</v>
      </c>
      <c r="B110" s="177" t="s">
        <v>179</v>
      </c>
      <c r="C110" s="100">
        <f>D110*B12*2</f>
        <v>2010.6079999999999</v>
      </c>
      <c r="D110" s="90">
        <v>0.53</v>
      </c>
      <c r="E110" s="99">
        <v>1896.8</v>
      </c>
      <c r="F110" s="81">
        <f>E110/2/B12</f>
        <v>0.5</v>
      </c>
      <c r="G110" s="91">
        <f>C110-E110</f>
        <v>113.80799999999999</v>
      </c>
      <c r="H110" s="81">
        <f>D110-F110</f>
        <v>3.0000000000000027E-2</v>
      </c>
      <c r="I110" s="185" t="s">
        <v>137</v>
      </c>
      <c r="J110" s="192">
        <f>'янв-окт 2024'!G110+'нояб-дек 2024'!G110</f>
        <v>113.80799999999999</v>
      </c>
      <c r="K110" s="191" t="s">
        <v>137</v>
      </c>
      <c r="L110" s="191"/>
      <c r="M110" s="191"/>
    </row>
    <row r="111" spans="1:13" ht="15.75" customHeight="1" x14ac:dyDescent="0.25">
      <c r="A111" s="123" t="s">
        <v>163</v>
      </c>
      <c r="B111" s="178" t="s">
        <v>180</v>
      </c>
      <c r="C111" s="113"/>
      <c r="D111" s="95"/>
      <c r="E111" s="114"/>
      <c r="F111" s="84"/>
      <c r="G111" s="144"/>
      <c r="H111" s="84"/>
      <c r="I111" s="185"/>
      <c r="J111" s="191"/>
      <c r="K111" s="191"/>
      <c r="L111" s="191"/>
      <c r="M111" s="191"/>
    </row>
    <row r="112" spans="1:13" ht="15.75" customHeight="1" x14ac:dyDescent="0.25">
      <c r="A112" s="148" t="s">
        <v>183</v>
      </c>
      <c r="B112" s="177" t="s">
        <v>179</v>
      </c>
      <c r="C112" s="99">
        <f>D112*2*1896.8</f>
        <v>1213.952</v>
      </c>
      <c r="D112" s="92">
        <v>0.32</v>
      </c>
      <c r="E112" s="99">
        <v>0</v>
      </c>
      <c r="F112" s="128">
        <f>E112/2/B12</f>
        <v>0</v>
      </c>
      <c r="G112" s="91">
        <f>C112-E112</f>
        <v>1213.952</v>
      </c>
      <c r="H112" s="81">
        <f>D112-F112</f>
        <v>0.32</v>
      </c>
      <c r="I112" s="185" t="s">
        <v>114</v>
      </c>
      <c r="J112" s="192">
        <f>'янв-окт 2024'!G112+'нояб-дек 2024'!G112</f>
        <v>230.88200000000029</v>
      </c>
      <c r="K112" s="191" t="s">
        <v>114</v>
      </c>
      <c r="L112" s="191"/>
      <c r="M112" s="191"/>
    </row>
    <row r="113" spans="1:13" ht="15.75" customHeight="1" x14ac:dyDescent="0.25">
      <c r="A113" s="124" t="s">
        <v>98</v>
      </c>
      <c r="B113" s="178" t="s">
        <v>180</v>
      </c>
      <c r="C113" s="152"/>
      <c r="D113" s="92"/>
      <c r="E113" s="79"/>
      <c r="F113" s="128"/>
      <c r="G113" s="143"/>
      <c r="H113" s="128"/>
      <c r="I113" s="185"/>
      <c r="J113" s="191"/>
      <c r="K113" s="191"/>
      <c r="L113" s="191"/>
      <c r="M113" s="191"/>
    </row>
    <row r="114" spans="1:13" ht="15.75" customHeight="1" x14ac:dyDescent="0.25">
      <c r="A114" s="124"/>
      <c r="B114" s="178" t="s">
        <v>144</v>
      </c>
      <c r="C114" s="110"/>
      <c r="D114" s="92"/>
      <c r="E114" s="112"/>
      <c r="F114" s="83"/>
      <c r="G114" s="143"/>
      <c r="H114" s="83"/>
      <c r="I114" s="188"/>
      <c r="J114" s="191"/>
      <c r="K114" s="191"/>
      <c r="L114" s="191"/>
      <c r="M114" s="191"/>
    </row>
    <row r="115" spans="1:13" x14ac:dyDescent="0.25">
      <c r="A115" s="148" t="s">
        <v>185</v>
      </c>
      <c r="B115" s="177" t="s">
        <v>179</v>
      </c>
      <c r="C115" s="99">
        <f>D115*2*1896.8</f>
        <v>5311.04</v>
      </c>
      <c r="D115" s="90">
        <v>1.4</v>
      </c>
      <c r="E115" s="99">
        <v>0</v>
      </c>
      <c r="F115" s="81">
        <f>E115/2/B12</f>
        <v>0</v>
      </c>
      <c r="G115" s="91">
        <f>C115-E115</f>
        <v>5311.04</v>
      </c>
      <c r="H115" s="81">
        <f>D115-F115</f>
        <v>1.4</v>
      </c>
      <c r="I115" s="185" t="s">
        <v>114</v>
      </c>
      <c r="J115" s="192">
        <f>'янв-окт 2024'!G115+'нояб-дек 2024'!G115</f>
        <v>3548.0299999999997</v>
      </c>
      <c r="K115" s="191" t="s">
        <v>211</v>
      </c>
      <c r="L115" s="191"/>
      <c r="M115" s="191"/>
    </row>
    <row r="116" spans="1:13" x14ac:dyDescent="0.25">
      <c r="A116" s="124" t="s">
        <v>152</v>
      </c>
      <c r="B116" s="178" t="s">
        <v>180</v>
      </c>
      <c r="C116" s="109"/>
      <c r="D116" s="82"/>
      <c r="E116" s="70"/>
      <c r="F116" s="63"/>
      <c r="G116" s="80"/>
      <c r="H116" s="63"/>
      <c r="I116" s="187" t="s">
        <v>212</v>
      </c>
      <c r="J116" s="191"/>
      <c r="K116" s="191"/>
      <c r="L116" s="191"/>
      <c r="M116" s="191"/>
    </row>
    <row r="117" spans="1:13" ht="15.75" thickBot="1" x14ac:dyDescent="0.3">
      <c r="A117" s="124" t="s">
        <v>176</v>
      </c>
      <c r="B117" s="178" t="s">
        <v>144</v>
      </c>
      <c r="C117" s="109"/>
      <c r="D117" s="134"/>
      <c r="E117" s="70"/>
      <c r="F117" s="63"/>
      <c r="G117" s="80"/>
      <c r="H117" s="63"/>
      <c r="I117" s="185" t="s">
        <v>213</v>
      </c>
      <c r="J117" s="191"/>
      <c r="K117" s="191"/>
      <c r="L117" s="191"/>
      <c r="M117" s="191"/>
    </row>
    <row r="118" spans="1:13" x14ac:dyDescent="0.25">
      <c r="A118" s="133" t="s">
        <v>99</v>
      </c>
      <c r="B118" s="126"/>
      <c r="C118" s="142">
        <f>C93+C95+C98</f>
        <v>195446.272</v>
      </c>
      <c r="D118" s="135">
        <f>D93+D95+D98</f>
        <v>51.52</v>
      </c>
      <c r="E118" s="142">
        <f>E93+E95+E98</f>
        <v>161161.61600000001</v>
      </c>
      <c r="F118" s="135">
        <f>F93+F95+F98</f>
        <v>42.482501054407422</v>
      </c>
      <c r="G118" s="145">
        <f>C118-E118</f>
        <v>34284.655999999988</v>
      </c>
      <c r="H118" s="136">
        <f>D118-F118</f>
        <v>9.0374989455925814</v>
      </c>
      <c r="I118" s="185"/>
      <c r="J118" s="192">
        <f>'янв-окт 2024'!G118+'нояб-дек 2024'!G118</f>
        <v>35312.109999999899</v>
      </c>
      <c r="K118" s="192"/>
      <c r="L118" s="191"/>
      <c r="M118" s="191"/>
    </row>
    <row r="119" spans="1:13" ht="15.75" thickBot="1" x14ac:dyDescent="0.3">
      <c r="A119" s="129" t="s">
        <v>100</v>
      </c>
      <c r="B119" s="86"/>
      <c r="C119" s="115"/>
      <c r="D119" s="87"/>
      <c r="E119" s="115"/>
      <c r="F119" s="87"/>
      <c r="G119" s="89"/>
      <c r="H119" s="88"/>
      <c r="I119" s="185"/>
      <c r="J119" s="191"/>
      <c r="K119" s="191"/>
      <c r="L119" s="191"/>
      <c r="M119" s="191"/>
    </row>
    <row r="120" spans="1:13" x14ac:dyDescent="0.25">
      <c r="A120" s="120"/>
      <c r="B120" s="4"/>
      <c r="C120" s="125"/>
      <c r="D120" s="44"/>
      <c r="E120" s="125"/>
      <c r="F120" s="44"/>
      <c r="G120" s="120"/>
      <c r="H120" s="120"/>
      <c r="I120" s="185"/>
      <c r="J120" s="191"/>
      <c r="K120" s="191"/>
      <c r="L120" s="191"/>
      <c r="M120" s="191"/>
    </row>
    <row r="121" spans="1:13" ht="13.5" customHeight="1" x14ac:dyDescent="0.25">
      <c r="A121" s="4"/>
      <c r="B121" s="4"/>
      <c r="C121" s="4"/>
      <c r="D121" s="44"/>
      <c r="E121" s="4"/>
      <c r="F121" s="4"/>
      <c r="G121" s="4"/>
      <c r="H121" s="4"/>
      <c r="I121" s="185"/>
      <c r="J121" s="191"/>
      <c r="K121" s="191"/>
      <c r="L121" s="191"/>
      <c r="M121" s="191"/>
    </row>
    <row r="122" spans="1:13" ht="15.75" x14ac:dyDescent="0.25">
      <c r="A122" s="3" t="s">
        <v>216</v>
      </c>
      <c r="B122" s="3"/>
      <c r="C122" s="3"/>
      <c r="D122" s="44"/>
      <c r="E122" s="3"/>
      <c r="F122" s="3"/>
      <c r="G122" s="3"/>
      <c r="H122" s="3"/>
      <c r="I122" s="185"/>
      <c r="J122" s="191"/>
      <c r="K122" s="191"/>
      <c r="L122" s="191"/>
      <c r="M122" s="191"/>
    </row>
    <row r="123" spans="1:13" ht="15.75" x14ac:dyDescent="0.25">
      <c r="A123" s="3" t="s">
        <v>3</v>
      </c>
      <c r="B123" s="3"/>
      <c r="C123" s="3"/>
      <c r="D123" s="44"/>
      <c r="E123" s="3"/>
      <c r="F123" s="3"/>
      <c r="G123" s="60"/>
      <c r="H123" s="3"/>
      <c r="I123" s="189"/>
      <c r="J123" s="191"/>
      <c r="K123" s="191"/>
      <c r="L123" s="191"/>
      <c r="M123" s="191"/>
    </row>
    <row r="124" spans="1:13" x14ac:dyDescent="0.25">
      <c r="C124" s="192"/>
      <c r="D124" s="191"/>
      <c r="E124" s="192"/>
      <c r="F124" s="191"/>
      <c r="G124" s="191"/>
      <c r="H124" s="191"/>
      <c r="I124" s="184" t="s">
        <v>187</v>
      </c>
      <c r="J124" s="191"/>
      <c r="K124" s="191"/>
      <c r="L124" s="191"/>
      <c r="M124" s="191"/>
    </row>
    <row r="125" spans="1:13" x14ac:dyDescent="0.25">
      <c r="C125" s="192">
        <f>C118-G126</f>
        <v>179076.886</v>
      </c>
      <c r="D125" s="191" t="s">
        <v>214</v>
      </c>
      <c r="E125" s="192">
        <f>'янв-окт 2024'!E118+'нояб-дек 2024'!E118</f>
        <v>826290.32200000004</v>
      </c>
      <c r="F125" s="191" t="s">
        <v>114</v>
      </c>
      <c r="G125" s="192">
        <f>G91+G100+G112+2541.71</f>
        <v>18660.82</v>
      </c>
      <c r="H125" s="191"/>
      <c r="I125" s="190" t="s">
        <v>114</v>
      </c>
      <c r="J125" s="192">
        <f>J89+J91+J100+J112+778.7</f>
        <v>18643.030000000002</v>
      </c>
      <c r="K125" s="194">
        <f>G125+'янв-окт 2024'!G127</f>
        <v>22134.66</v>
      </c>
      <c r="L125" s="191"/>
      <c r="M125" s="191"/>
    </row>
    <row r="126" spans="1:13" x14ac:dyDescent="0.25">
      <c r="C126" s="192"/>
      <c r="D126" s="191" t="s">
        <v>215</v>
      </c>
      <c r="E126" s="192">
        <f>'янв-окт 2024'!C128+'нояб-дек 2024'!C125</f>
        <v>844933.35199999996</v>
      </c>
      <c r="F126" s="191" t="s">
        <v>137</v>
      </c>
      <c r="G126" s="192">
        <f>G108+G110+G104+2769.33</f>
        <v>16369.386000000002</v>
      </c>
      <c r="H126" s="191"/>
      <c r="I126" s="190" t="s">
        <v>137</v>
      </c>
      <c r="J126" s="192">
        <f>J108+J110+J104+2769.33</f>
        <v>16669.080000000002</v>
      </c>
      <c r="K126" s="194">
        <f>G126+'янв-окт 2024'!G128</f>
        <v>16669.080000000002</v>
      </c>
      <c r="L126" s="192">
        <f>G126-J126</f>
        <v>-299.69399999999951</v>
      </c>
      <c r="M126" s="191"/>
    </row>
    <row r="127" spans="1:13" x14ac:dyDescent="0.25">
      <c r="C127" s="192">
        <f>'янв-окт 2024'!C128+'нояб-дек 2024'!C125</f>
        <v>844933.35199999996</v>
      </c>
      <c r="D127" s="191"/>
      <c r="E127" s="192">
        <f>'янв-окт 2024'!G131+G129</f>
        <v>18643.03</v>
      </c>
      <c r="F127" s="191" t="s">
        <v>151</v>
      </c>
      <c r="G127" s="192">
        <f>G89</f>
        <v>-745.55</v>
      </c>
      <c r="H127" s="191"/>
      <c r="I127" s="190" t="s">
        <v>151</v>
      </c>
      <c r="J127" s="191"/>
      <c r="K127" s="194">
        <f>'янв-окт 2024'!G129+'нояб-дек 2024'!G127</f>
        <v>-3491.63</v>
      </c>
      <c r="L127" s="191"/>
      <c r="M127" s="191"/>
    </row>
    <row r="128" spans="1:13" x14ac:dyDescent="0.25">
      <c r="C128" s="192"/>
      <c r="D128" s="191"/>
      <c r="E128" s="191"/>
      <c r="F128" s="191"/>
      <c r="G128" s="192">
        <f>G125+G126+G127</f>
        <v>34284.656000000003</v>
      </c>
      <c r="H128" s="191"/>
      <c r="I128" s="190"/>
      <c r="J128" s="192">
        <f>SUM(J125:J127)</f>
        <v>35312.11</v>
      </c>
      <c r="K128" s="194">
        <f>SUM(K125:K127)</f>
        <v>35312.110000000008</v>
      </c>
      <c r="L128" s="192">
        <f>'янв-окт 2024'!G130+'нояб-дек 2024'!G128</f>
        <v>35312.11</v>
      </c>
      <c r="M128" s="191"/>
    </row>
    <row r="129" spans="3:13" x14ac:dyDescent="0.25">
      <c r="C129" s="191"/>
      <c r="D129" s="191"/>
      <c r="E129" s="191"/>
      <c r="F129" s="191" t="s">
        <v>114</v>
      </c>
      <c r="G129" s="192">
        <f>G125+G127</f>
        <v>17915.27</v>
      </c>
      <c r="H129" s="191"/>
      <c r="I129" s="190" t="s">
        <v>114</v>
      </c>
      <c r="J129" s="192">
        <f>J125</f>
        <v>18643.030000000002</v>
      </c>
      <c r="K129" s="192">
        <f>K125+K127</f>
        <v>18643.03</v>
      </c>
      <c r="L129" s="191"/>
      <c r="M129" s="191"/>
    </row>
    <row r="130" spans="3:13" x14ac:dyDescent="0.25">
      <c r="C130" s="191"/>
      <c r="D130" s="191"/>
      <c r="E130" s="191" t="s">
        <v>162</v>
      </c>
      <c r="F130" s="191"/>
      <c r="G130" s="192">
        <f>G129</f>
        <v>17915.27</v>
      </c>
      <c r="H130" s="191"/>
      <c r="I130" s="191"/>
      <c r="J130" s="192">
        <f>J129</f>
        <v>18643.030000000002</v>
      </c>
      <c r="K130" s="192"/>
      <c r="L130" s="191"/>
      <c r="M130" s="191"/>
    </row>
    <row r="131" spans="3:13" x14ac:dyDescent="0.25">
      <c r="C131" s="191"/>
      <c r="D131" s="191"/>
      <c r="E131" s="191"/>
      <c r="F131" s="191"/>
      <c r="G131" s="194"/>
      <c r="H131" s="191"/>
      <c r="J131" s="191"/>
      <c r="K131" s="192" t="e">
        <f>#REF!+'нояб-дек 2024'!G130</f>
        <v>#REF!</v>
      </c>
      <c r="L131" s="191"/>
      <c r="M131" s="191"/>
    </row>
    <row r="132" spans="3:13" x14ac:dyDescent="0.25">
      <c r="C132" s="191"/>
      <c r="D132" s="191"/>
      <c r="E132" s="191" t="s">
        <v>186</v>
      </c>
      <c r="F132" s="192"/>
      <c r="G132" s="191"/>
      <c r="H132" s="191"/>
      <c r="J132" s="191"/>
      <c r="K132" s="191"/>
      <c r="L132" s="191"/>
      <c r="M132" s="191"/>
    </row>
    <row r="133" spans="3:13" ht="13.5" customHeight="1" x14ac:dyDescent="0.25">
      <c r="C133" s="191"/>
      <c r="D133" s="191"/>
      <c r="E133" s="191"/>
      <c r="F133" s="191"/>
      <c r="G133" s="194"/>
      <c r="H133" s="191"/>
      <c r="J133" s="191"/>
      <c r="K133" s="191"/>
      <c r="L133" s="191"/>
      <c r="M133" s="191"/>
    </row>
    <row r="134" spans="3:13" x14ac:dyDescent="0.25">
      <c r="E134" s="24"/>
      <c r="J134" s="191"/>
      <c r="K134" s="191"/>
      <c r="L134" s="191"/>
      <c r="M134" s="191"/>
    </row>
    <row r="135" spans="3:13" x14ac:dyDescent="0.25">
      <c r="J135" s="191"/>
      <c r="K135" s="191"/>
      <c r="L135" s="191"/>
      <c r="M135" s="191"/>
    </row>
    <row r="136" spans="3:13" x14ac:dyDescent="0.25">
      <c r="J136" s="191"/>
      <c r="K136" s="191"/>
      <c r="L136" s="191"/>
      <c r="M136" s="191"/>
    </row>
    <row r="137" spans="3:13" x14ac:dyDescent="0.25">
      <c r="J137" s="191"/>
      <c r="K137" s="191"/>
      <c r="L137" s="191"/>
      <c r="M137" s="191"/>
    </row>
    <row r="138" spans="3:13" x14ac:dyDescent="0.25">
      <c r="J138" s="191"/>
      <c r="K138" s="191"/>
      <c r="L138" s="191"/>
      <c r="M138" s="191"/>
    </row>
    <row r="139" spans="3:13" x14ac:dyDescent="0.25">
      <c r="J139" s="191"/>
      <c r="K139" s="191"/>
      <c r="L139" s="191"/>
      <c r="M139" s="191"/>
    </row>
    <row r="140" spans="3:13" x14ac:dyDescent="0.25">
      <c r="J140" s="191"/>
      <c r="K140" s="191"/>
      <c r="L140" s="191"/>
      <c r="M140" s="191"/>
    </row>
  </sheetData>
  <pageMargins left="0" right="0" top="0" bottom="0.15748031496062992" header="0.31496062992125984" footer="0.31496062992125984"/>
  <pageSetup paperSize="9" scale="2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янв-окт 2024</vt:lpstr>
      <vt:lpstr>нояб-дек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2025-03-24T02:54:46Z</dcterms:modified>
</cp:coreProperties>
</file>