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024" sheetId="1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0" i="16" l="1"/>
  <c r="L34" i="16" l="1"/>
  <c r="L48" i="16" s="1"/>
  <c r="R17" i="16"/>
  <c r="L17" i="16"/>
  <c r="L25" i="16" s="1"/>
  <c r="M29" i="16"/>
  <c r="L20" i="16"/>
  <c r="U20" i="16"/>
  <c r="R20" i="16"/>
  <c r="Q20" i="16"/>
  <c r="Q22" i="16" s="1"/>
  <c r="P20" i="16"/>
  <c r="N20" i="16"/>
  <c r="N22" i="16" s="1"/>
  <c r="M20" i="16"/>
  <c r="F118" i="16"/>
  <c r="F115" i="16"/>
  <c r="H115" i="16" s="1"/>
  <c r="F113" i="16"/>
  <c r="F111" i="16"/>
  <c r="H111" i="16" s="1"/>
  <c r="F107" i="16"/>
  <c r="H107" i="16" s="1"/>
  <c r="F103" i="16"/>
  <c r="H103" i="16" s="1"/>
  <c r="F95" i="16"/>
  <c r="H95" i="16" s="1"/>
  <c r="F93" i="16"/>
  <c r="F97" i="16" s="1"/>
  <c r="D97" i="16"/>
  <c r="G118" i="16"/>
  <c r="E99" i="16"/>
  <c r="E66" i="16"/>
  <c r="E55" i="16"/>
  <c r="E52" i="16"/>
  <c r="E48" i="16"/>
  <c r="E33" i="16"/>
  <c r="E19" i="16"/>
  <c r="C118" i="16"/>
  <c r="C115" i="16"/>
  <c r="C113" i="16"/>
  <c r="G113" i="16" s="1"/>
  <c r="C111" i="16"/>
  <c r="C107" i="16"/>
  <c r="G107" i="16" s="1"/>
  <c r="C103" i="16"/>
  <c r="C99" i="16"/>
  <c r="C95" i="16"/>
  <c r="G95" i="16" s="1"/>
  <c r="C93" i="16"/>
  <c r="C66" i="16"/>
  <c r="C55" i="16"/>
  <c r="C52" i="16"/>
  <c r="G52" i="16" s="1"/>
  <c r="C48" i="16"/>
  <c r="C33" i="16"/>
  <c r="C19" i="16"/>
  <c r="B10" i="16"/>
  <c r="H118" i="16"/>
  <c r="H113" i="16"/>
  <c r="D101" i="16"/>
  <c r="D121" i="16" s="1"/>
  <c r="H99" i="16"/>
  <c r="G93" i="16"/>
  <c r="H66" i="16"/>
  <c r="H55" i="16"/>
  <c r="H52" i="16"/>
  <c r="H48" i="16"/>
  <c r="H33" i="16"/>
  <c r="L29" i="16"/>
  <c r="L32" i="16" s="1"/>
  <c r="M25" i="16"/>
  <c r="Y22" i="16"/>
  <c r="X22" i="16"/>
  <c r="W22" i="16"/>
  <c r="V22" i="16"/>
  <c r="U22" i="16"/>
  <c r="S22" i="16"/>
  <c r="R22" i="16"/>
  <c r="P22" i="16"/>
  <c r="O22" i="16"/>
  <c r="T20" i="16"/>
  <c r="H19" i="16"/>
  <c r="T17" i="16"/>
  <c r="M32" i="16" l="1"/>
  <c r="M22" i="16"/>
  <c r="G19" i="16"/>
  <c r="C101" i="16"/>
  <c r="G99" i="16"/>
  <c r="T22" i="16"/>
  <c r="H93" i="16"/>
  <c r="G33" i="16"/>
  <c r="F101" i="16"/>
  <c r="H101" i="16" s="1"/>
  <c r="H97" i="16"/>
  <c r="G115" i="16"/>
  <c r="G130" i="16" s="1"/>
  <c r="G134" i="16" s="1"/>
  <c r="G135" i="16" s="1"/>
  <c r="E101" i="16"/>
  <c r="G101" i="16" s="1"/>
  <c r="G103" i="16"/>
  <c r="G66" i="16"/>
  <c r="G55" i="16"/>
  <c r="G48" i="16"/>
  <c r="E97" i="16"/>
  <c r="G111" i="16"/>
  <c r="G131" i="16" s="1"/>
  <c r="L22" i="16"/>
  <c r="C97" i="16"/>
  <c r="F121" i="16" l="1"/>
  <c r="H121" i="16" s="1"/>
  <c r="G133" i="16"/>
  <c r="E121" i="16"/>
  <c r="G97" i="16"/>
  <c r="C121" i="16"/>
  <c r="G121" i="16" l="1"/>
</calcChain>
</file>

<file path=xl/sharedStrings.xml><?xml version="1.0" encoding="utf-8"?>
<sst xmlns="http://schemas.openxmlformats.org/spreadsheetml/2006/main" count="302" uniqueCount="215">
  <si>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</si>
  <si>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</si>
  <si>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</si>
  <si>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</si>
  <si>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</si>
  <si>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</si>
  <si>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</si>
  <si>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</si>
  <si>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</si>
  <si>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</si>
  <si>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</si>
  <si>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</si>
  <si>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</si>
  <si>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</si>
  <si>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</si>
  <si>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</si>
  <si>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</si>
  <si>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</si>
  <si>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</si>
  <si>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</si>
  <si>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</si>
  <si>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</si>
  <si>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</si>
  <si>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</si>
  <si>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</si>
  <si>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</si>
  <si>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</si>
  <si>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</si>
  <si>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</si>
  <si>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</si>
  <si>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</si>
  <si>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</si>
  <si>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</si>
  <si>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</si>
  <si>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</si>
  <si>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</si>
  <si>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</si>
  <si>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</si>
  <si>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</si>
  <si>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</si>
  <si>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</si>
  <si>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</si>
  <si>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(перечень согласно ПП</t>
  </si>
  <si>
    <t>РФ №290 от 03.04.2013г,</t>
  </si>
  <si>
    <t>Выполнено работ (оказано услуг)</t>
  </si>
  <si>
    <t>минимальная периодич.</t>
  </si>
  <si>
    <t>Остаток д/ср-в(начисл-выполнено)</t>
  </si>
  <si>
    <t xml:space="preserve">в соответствии с </t>
  </si>
  <si>
    <t>("-"   перевыполнено работ;</t>
  </si>
  <si>
    <t>законодательством РФ)</t>
  </si>
  <si>
    <t xml:space="preserve"> "+"  недовыполнено работ)</t>
  </si>
  <si>
    <t>Остаток д/ср-в(оплачено-выполнено)</t>
  </si>
  <si>
    <t>(с уч.задолженности )</t>
  </si>
  <si>
    <t>в системах  отопления, водоснабжения,</t>
  </si>
  <si>
    <t>водоотведения, электроснабжения,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</si>
  <si>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</si>
  <si>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</si>
  <si>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</si>
  <si>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</si>
  <si>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</si>
  <si>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</si>
  <si>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</si>
  <si>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</si>
  <si>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</si>
  <si>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</si>
  <si>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</si>
  <si>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</si>
  <si>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</si>
  <si>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</si>
  <si>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</si>
  <si>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</si>
  <si>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</si>
  <si>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</si>
  <si>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</si>
  <si>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</si>
  <si>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</si>
  <si>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</si>
  <si>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</si>
  <si>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</si>
  <si>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</si>
  <si>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</si>
  <si>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</si>
  <si>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</si>
  <si>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</si>
  <si>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</si>
  <si>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</si>
  <si>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</si>
  <si>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</si>
  <si>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</si>
  <si>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фонтана</t>
  </si>
  <si>
    <t xml:space="preserve">Всего стоимость работ и услуг </t>
  </si>
  <si>
    <t xml:space="preserve"> по управлению и содержанию дома</t>
  </si>
  <si>
    <t xml:space="preserve">                     по многоквартирному дому, расположенному по адресу:  мкр.  Стрижи, 8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</si>
  <si>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</si>
  <si>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</si>
  <si>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</si>
  <si>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</si>
  <si>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</si>
  <si>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</si>
  <si>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</si>
  <si>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</si>
  <si>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Остаток средств от размещения оборудования связи</t>
  </si>
  <si>
    <t>остаток</t>
  </si>
  <si>
    <t>в зимний период</t>
  </si>
  <si>
    <t>в летний период</t>
  </si>
  <si>
    <t>перерасчет</t>
  </si>
  <si>
    <t>Остаток д/ср-в: "Содержание автопарковки"</t>
  </si>
  <si>
    <t xml:space="preserve">Текущий </t>
  </si>
  <si>
    <t>ремонт</t>
  </si>
  <si>
    <t>мытье лестничных площадок  и маршей,</t>
  </si>
  <si>
    <t>мытье полов кабины лифта,</t>
  </si>
  <si>
    <t>7. Дератизация,</t>
  </si>
  <si>
    <t>Дератизация - 1 раз в квартал,</t>
  </si>
  <si>
    <t xml:space="preserve">  дезинсекция</t>
  </si>
  <si>
    <t>Дезинсекция - по заявке</t>
  </si>
  <si>
    <t xml:space="preserve">9. Услуги и работы </t>
  </si>
  <si>
    <t>по управлению МКД</t>
  </si>
  <si>
    <t>В зимний период</t>
  </si>
  <si>
    <t>территории с вывозом</t>
  </si>
  <si>
    <t>снега на товал</t>
  </si>
  <si>
    <t>Май-Сентябрь</t>
  </si>
  <si>
    <t>газонов и зеленых</t>
  </si>
  <si>
    <t>насаждений</t>
  </si>
  <si>
    <t xml:space="preserve"> Дополнительные  работы и услуги:</t>
  </si>
  <si>
    <t>Обращение</t>
  </si>
  <si>
    <t>с ТКО</t>
  </si>
  <si>
    <t>п.4=п.1+п.2-п.3;  п.6=п.2-п.5;  п.7=п.3-п.5;  п.8=п.I+п.7</t>
  </si>
  <si>
    <t>1. Механизированная</t>
  </si>
  <si>
    <t>5. Обслуживание</t>
  </si>
  <si>
    <t>перерасход</t>
  </si>
  <si>
    <t xml:space="preserve">1. Техническое обслуживание </t>
  </si>
  <si>
    <t xml:space="preserve">конструктивных элементов </t>
  </si>
  <si>
    <t>многоквартирного дома</t>
  </si>
  <si>
    <t xml:space="preserve">(Перечень согласно ПП РФ № 290 </t>
  </si>
  <si>
    <t xml:space="preserve">от 03.04.2013 г., минимальная </t>
  </si>
  <si>
    <t xml:space="preserve">периодичность в соответствии </t>
  </si>
  <si>
    <t>с законодательством РФ)</t>
  </si>
  <si>
    <t xml:space="preserve">Проведение технических осмотров, </t>
  </si>
  <si>
    <t xml:space="preserve"> мелкого и экстренного ремонта, </t>
  </si>
  <si>
    <t>в конструктивных элементах здания, смена</t>
  </si>
  <si>
    <t xml:space="preserve"> и восстановление разбитых стекол, ремонт и </t>
  </si>
  <si>
    <t>укрепление окон и дверей, очистка кровли</t>
  </si>
  <si>
    <t xml:space="preserve"> и козырьков над подъездами от </t>
  </si>
  <si>
    <t xml:space="preserve">мусора, наледи, снежных навесов; очистка </t>
  </si>
  <si>
    <t xml:space="preserve">подвальных помещений от мусора; закрытие на </t>
  </si>
  <si>
    <t>замки подвальных дверей, открытие и закрытие</t>
  </si>
  <si>
    <t xml:space="preserve"> утеплителем вентиляционных шахт, ревизия </t>
  </si>
  <si>
    <t xml:space="preserve">ливневой канализации с прочисткой, мелким </t>
  </si>
  <si>
    <t>ремонтом и т.д.</t>
  </si>
  <si>
    <t>2.Техническое обслуживание</t>
  </si>
  <si>
    <t xml:space="preserve">внутридомовых инженерных </t>
  </si>
  <si>
    <t xml:space="preserve">сетей и обслуживание системы </t>
  </si>
  <si>
    <t>электроснабжения многоквар -</t>
  </si>
  <si>
    <t>тирного дома</t>
  </si>
  <si>
    <t xml:space="preserve">5.  Санитарные работы  по </t>
  </si>
  <si>
    <t xml:space="preserve">содержанию помещений 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</si>
  <si>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</si>
  <si>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</si>
  <si>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</si>
  <si>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 дома</t>
  </si>
  <si>
    <t>Сбор мусора</t>
  </si>
  <si>
    <t>снега и наледи</t>
  </si>
  <si>
    <t>очистка от наледи, льда входы в подьезд, тротуар</t>
  </si>
  <si>
    <t>очистка от снега и наледи спусков в подвал</t>
  </si>
  <si>
    <t xml:space="preserve">посыпка территории песком </t>
  </si>
  <si>
    <t>протирка указателей</t>
  </si>
  <si>
    <t>очистка урн от мусора</t>
  </si>
  <si>
    <t xml:space="preserve">уборка контейнерных площадок от мусора, 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</si>
  <si>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</si>
  <si>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</si>
  <si>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</si>
  <si>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(выкашивание) газонов</t>
  </si>
  <si>
    <t>полив газонов , зеленых насаждений</t>
  </si>
  <si>
    <t>уборка входов в подвал</t>
  </si>
  <si>
    <t>уборка контейнерной площадки от мусора</t>
  </si>
  <si>
    <t xml:space="preserve">8. Содержание контейнерной </t>
  </si>
  <si>
    <t>площадки</t>
  </si>
  <si>
    <t>2. Услуги охранного предприятия</t>
  </si>
  <si>
    <t>2 пост Периметра (с 9-00 до 18-00)</t>
  </si>
  <si>
    <t xml:space="preserve">(2 поста КПП (24ч), 1 пост </t>
  </si>
  <si>
    <t xml:space="preserve">Периметра (24 ч), </t>
  </si>
  <si>
    <t xml:space="preserve">4. Техническое обслуживание </t>
  </si>
  <si>
    <t>видеонаблюдения</t>
  </si>
  <si>
    <t>6. Обслуживание</t>
  </si>
  <si>
    <t>По договору со специализированной</t>
  </si>
  <si>
    <t>организацией</t>
  </si>
  <si>
    <t xml:space="preserve">Итого содержание общего </t>
  </si>
  <si>
    <t xml:space="preserve">3. Техническое обслуживание </t>
  </si>
  <si>
    <t>шлагбаумов, калиток</t>
  </si>
  <si>
    <t>Поступления от размещения оборудования связи</t>
  </si>
  <si>
    <t>Итого остаток</t>
  </si>
  <si>
    <t>Остаток с учетом вып раб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</si>
  <si>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</si>
  <si>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</si>
  <si>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</si>
  <si>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с01.01.24 по 31.12.24</t>
  </si>
  <si>
    <t>Оплачено  с01.01.24 по 31.12.24</t>
  </si>
  <si>
    <t>Задолженность на 31.12.2024г.</t>
  </si>
  <si>
    <t>Остаток д/ср-в на 31.12.2024г</t>
  </si>
  <si>
    <t xml:space="preserve">Приобретение и замена источника питания видеокамер системы видеонаблюдения </t>
  </si>
  <si>
    <t>въезд на территорию ЖК через КПП № 2</t>
  </si>
  <si>
    <t>МКД № 6 парковка</t>
  </si>
  <si>
    <t>МКД № 7-8 парковка</t>
  </si>
  <si>
    <t xml:space="preserve">Приобетение тумбы шлагбаума ASB 6000 на </t>
  </si>
  <si>
    <t>въезд КПП №1 для ее замены</t>
  </si>
  <si>
    <t xml:space="preserve">Ремонт козырьков-балконов над входом в </t>
  </si>
  <si>
    <t>подъезды № 1, 2, 3 (Восстановление гидроизоляции козырьков)</t>
  </si>
  <si>
    <t>ПЗСД Тек рем</t>
  </si>
  <si>
    <t xml:space="preserve">Выполнение подготовительных работ для </t>
  </si>
  <si>
    <t>устройства футбольного поля</t>
  </si>
  <si>
    <t xml:space="preserve">Приобретение дренажного насоса фонтана </t>
  </si>
  <si>
    <t>для замены (1 шт)</t>
  </si>
  <si>
    <t xml:space="preserve">Ремонт насосов фонтана (IML Amerira M-120, </t>
  </si>
  <si>
    <t>IML Big Discovery -1, IML Big Discovery -2)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</si>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</sst>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"/>
  </numFmts>
  <fonts count="1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2" fillId="0" borderId="20" xfId="0" applyFont="1" applyFill="1" applyBorder="1" applyAlignment="1">
      <alignment horizontal="left"/>
    </xf>
    <xf numFmtId="0" fontId="6" fillId="0" borderId="16" xfId="0" applyFont="1" applyFill="1" applyBorder="1"/>
    <xf numFmtId="0" fontId="6" fillId="0" borderId="6" xfId="0" applyFont="1" applyFill="1" applyBorder="1"/>
    <xf numFmtId="0" fontId="6" fillId="0" borderId="9" xfId="0" applyFont="1" applyFill="1" applyBorder="1"/>
    <xf numFmtId="0" fontId="6" fillId="0" borderId="10" xfId="0" applyFont="1" applyFill="1" applyBorder="1" applyAlignment="1">
      <alignment horizontal="center"/>
    </xf>
    <xf numFmtId="0" fontId="7" fillId="0" borderId="51" xfId="0" applyFont="1" applyFill="1" applyBorder="1"/>
    <xf numFmtId="2" fontId="6" fillId="0" borderId="56" xfId="0" applyNumberFormat="1" applyFont="1" applyFill="1" applyBorder="1" applyAlignment="1">
      <alignment horizontal="right"/>
    </xf>
    <xf numFmtId="0" fontId="6" fillId="0" borderId="49" xfId="0" applyFont="1" applyFill="1" applyBorder="1"/>
    <xf numFmtId="0" fontId="6" fillId="0" borderId="10" xfId="0" applyFont="1" applyFill="1" applyBorder="1"/>
    <xf numFmtId="0" fontId="6" fillId="0" borderId="45" xfId="0" applyFont="1" applyFill="1" applyBorder="1"/>
    <xf numFmtId="0" fontId="6" fillId="0" borderId="22" xfId="0" applyFont="1" applyFill="1" applyBorder="1"/>
    <xf numFmtId="0" fontId="6" fillId="0" borderId="45" xfId="0" applyFont="1" applyFill="1" applyBorder="1" applyAlignment="1">
      <alignment horizontal="center"/>
    </xf>
    <xf numFmtId="0" fontId="7" fillId="0" borderId="46" xfId="0" applyFont="1" applyFill="1" applyBorder="1"/>
    <xf numFmtId="2" fontId="6" fillId="0" borderId="52" xfId="0" applyNumberFormat="1" applyFont="1" applyFill="1" applyBorder="1" applyAlignment="1">
      <alignment horizontal="center"/>
    </xf>
    <xf numFmtId="2" fontId="6" fillId="0" borderId="57" xfId="0" applyNumberFormat="1" applyFont="1" applyFill="1" applyBorder="1" applyAlignment="1">
      <alignment horizontal="center"/>
    </xf>
    <xf numFmtId="2" fontId="6" fillId="0" borderId="55" xfId="0" applyNumberFormat="1" applyFont="1" applyFill="1" applyBorder="1" applyAlignment="1">
      <alignment horizontal="center"/>
    </xf>
    <xf numFmtId="2" fontId="6" fillId="0" borderId="56" xfId="0" applyNumberFormat="1" applyFont="1" applyFill="1" applyBorder="1" applyAlignment="1">
      <alignment horizontal="center"/>
    </xf>
    <xf numFmtId="2" fontId="6" fillId="0" borderId="50" xfId="0" applyNumberFormat="1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0" fillId="0" borderId="0" xfId="0" applyFill="1"/>
    <xf numFmtId="0" fontId="15" fillId="0" borderId="0" xfId="0" applyFont="1" applyFill="1" applyAlignment="1">
      <alignment horizontal="left"/>
    </xf>
    <xf numFmtId="167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164" fontId="15" fillId="0" borderId="0" xfId="0" applyNumberFormat="1" applyFont="1" applyFill="1" applyAlignment="1">
      <alignment horizontal="left"/>
    </xf>
    <xf numFmtId="165" fontId="0" fillId="0" borderId="0" xfId="0" applyNumberFormat="1" applyFill="1"/>
    <xf numFmtId="165" fontId="15" fillId="0" borderId="0" xfId="0" applyNumberFormat="1" applyFont="1" applyFill="1" applyAlignment="1">
      <alignment horizontal="left"/>
    </xf>
    <xf numFmtId="166" fontId="15" fillId="0" borderId="0" xfId="0" applyNumberFormat="1" applyFont="1" applyFill="1" applyAlignment="1">
      <alignment horizontal="left"/>
    </xf>
    <xf numFmtId="0" fontId="15" fillId="0" borderId="0" xfId="0" applyFont="1" applyFill="1"/>
    <xf numFmtId="167" fontId="15" fillId="0" borderId="0" xfId="0" applyNumberFormat="1" applyFont="1" applyFill="1"/>
    <xf numFmtId="2" fontId="15" fillId="0" borderId="0" xfId="0" applyNumberFormat="1" applyFont="1" applyFill="1"/>
    <xf numFmtId="164" fontId="15" fillId="0" borderId="0" xfId="0" applyNumberFormat="1" applyFont="1" applyFill="1"/>
    <xf numFmtId="165" fontId="15" fillId="0" borderId="0" xfId="0" applyNumberFormat="1" applyFont="1" applyFill="1"/>
    <xf numFmtId="166" fontId="15" fillId="0" borderId="0" xfId="0" applyNumberFormat="1" applyFont="1" applyFill="1"/>
    <xf numFmtId="0" fontId="3" fillId="0" borderId="0" xfId="0" applyFont="1" applyFill="1"/>
    <xf numFmtId="0" fontId="6" fillId="0" borderId="0" xfId="0" applyFont="1" applyFill="1"/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2" fontId="0" fillId="0" borderId="0" xfId="0" applyNumberFormat="1" applyFill="1" applyBorder="1"/>
    <xf numFmtId="166" fontId="0" fillId="0" borderId="0" xfId="0" applyNumberFormat="1" applyFill="1" applyBorder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17" fillId="0" borderId="0" xfId="0" applyFont="1" applyFill="1" applyAlignment="1">
      <alignment horizontal="left"/>
    </xf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0" fillId="0" borderId="5" xfId="0" applyFill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4" fillId="0" borderId="5" xfId="0" applyFont="1" applyFill="1" applyBorder="1"/>
    <xf numFmtId="2" fontId="4" fillId="0" borderId="6" xfId="0" applyNumberFormat="1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3" fillId="0" borderId="22" xfId="0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16" xfId="0" applyNumberFormat="1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0" fillId="0" borderId="23" xfId="0" applyFill="1" applyBorder="1"/>
    <xf numFmtId="0" fontId="3" fillId="0" borderId="27" xfId="0" applyFont="1" applyFill="1" applyBorder="1"/>
    <xf numFmtId="0" fontId="4" fillId="0" borderId="21" xfId="0" applyFont="1" applyFill="1" applyBorder="1"/>
    <xf numFmtId="0" fontId="5" fillId="0" borderId="30" xfId="0" applyFont="1" applyFill="1" applyBorder="1" applyAlignment="1">
      <alignment horizontal="center"/>
    </xf>
    <xf numFmtId="0" fontId="5" fillId="0" borderId="54" xfId="0" applyFont="1" applyFill="1" applyBorder="1"/>
    <xf numFmtId="0" fontId="5" fillId="0" borderId="31" xfId="0" applyFont="1" applyFill="1" applyBorder="1"/>
    <xf numFmtId="2" fontId="5" fillId="0" borderId="31" xfId="0" applyNumberFormat="1" applyFont="1" applyFill="1" applyBorder="1"/>
    <xf numFmtId="0" fontId="3" fillId="0" borderId="31" xfId="0" applyFont="1" applyFill="1" applyBorder="1"/>
    <xf numFmtId="0" fontId="3" fillId="0" borderId="3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3" fillId="0" borderId="33" xfId="0" applyFont="1" applyFill="1" applyBorder="1"/>
    <xf numFmtId="0" fontId="3" fillId="0" borderId="14" xfId="0" applyFont="1" applyFill="1" applyBorder="1"/>
    <xf numFmtId="2" fontId="3" fillId="0" borderId="34" xfId="0" applyNumberFormat="1" applyFont="1" applyFill="1" applyBorder="1"/>
    <xf numFmtId="2" fontId="3" fillId="0" borderId="35" xfId="0" applyNumberFormat="1" applyFont="1" applyFill="1" applyBorder="1"/>
    <xf numFmtId="0" fontId="4" fillId="0" borderId="9" xfId="0" applyFont="1" applyFill="1" applyBorder="1"/>
    <xf numFmtId="0" fontId="4" fillId="0" borderId="47" xfId="0" applyFont="1" applyFill="1" applyBorder="1"/>
    <xf numFmtId="0" fontId="4" fillId="0" borderId="48" xfId="0" applyFont="1" applyFill="1" applyBorder="1" applyAlignment="1">
      <alignment horizontal="center"/>
    </xf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1" fillId="0" borderId="0" xfId="0" applyFont="1" applyFill="1" applyBorder="1"/>
    <xf numFmtId="0" fontId="4" fillId="0" borderId="36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20" xfId="0" applyFont="1" applyFill="1" applyBorder="1"/>
    <xf numFmtId="0" fontId="6" fillId="0" borderId="38" xfId="0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16" fillId="0" borderId="0" xfId="0" applyNumberFormat="1" applyFont="1" applyFill="1" applyAlignment="1">
      <alignment horizontal="left"/>
    </xf>
    <xf numFmtId="0" fontId="3" fillId="0" borderId="34" xfId="0" applyFont="1" applyFill="1" applyBorder="1"/>
    <xf numFmtId="0" fontId="6" fillId="0" borderId="20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13" fillId="0" borderId="20" xfId="0" applyFont="1" applyFill="1" applyBorder="1" applyAlignment="1">
      <alignment horizontal="left"/>
    </xf>
    <xf numFmtId="0" fontId="3" fillId="0" borderId="35" xfId="0" applyFont="1" applyFill="1" applyBorder="1"/>
    <xf numFmtId="0" fontId="14" fillId="0" borderId="20" xfId="0" applyFont="1" applyFill="1" applyBorder="1" applyAlignment="1">
      <alignment horizontal="center"/>
    </xf>
    <xf numFmtId="0" fontId="8" fillId="0" borderId="14" xfId="0" applyFont="1" applyFill="1" applyBorder="1"/>
    <xf numFmtId="0" fontId="5" fillId="0" borderId="14" xfId="0" applyFont="1" applyFill="1" applyBorder="1"/>
    <xf numFmtId="2" fontId="5" fillId="0" borderId="34" xfId="0" applyNumberFormat="1" applyFont="1" applyFill="1" applyBorder="1"/>
    <xf numFmtId="0" fontId="7" fillId="0" borderId="38" xfId="0" applyFont="1" applyFill="1" applyBorder="1"/>
    <xf numFmtId="0" fontId="6" fillId="0" borderId="38" xfId="0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7" fillId="0" borderId="14" xfId="0" applyFont="1" applyFill="1" applyBorder="1"/>
    <xf numFmtId="0" fontId="10" fillId="0" borderId="34" xfId="0" applyFont="1" applyFill="1" applyBorder="1"/>
    <xf numFmtId="164" fontId="3" fillId="0" borderId="33" xfId="0" applyNumberFormat="1" applyFont="1" applyFill="1" applyBorder="1"/>
    <xf numFmtId="164" fontId="3" fillId="0" borderId="53" xfId="0" applyNumberFormat="1" applyFont="1" applyFill="1" applyBorder="1"/>
    <xf numFmtId="0" fontId="3" fillId="0" borderId="29" xfId="0" applyFont="1" applyFill="1" applyBorder="1"/>
    <xf numFmtId="2" fontId="3" fillId="0" borderId="50" xfId="0" applyNumberFormat="1" applyFont="1" applyFill="1" applyBorder="1"/>
    <xf numFmtId="0" fontId="3" fillId="0" borderId="50" xfId="0" applyFont="1" applyFill="1" applyBorder="1"/>
    <xf numFmtId="0" fontId="6" fillId="0" borderId="36" xfId="0" applyFont="1" applyFill="1" applyBorder="1"/>
    <xf numFmtId="2" fontId="7" fillId="0" borderId="5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2" fontId="3" fillId="0" borderId="44" xfId="0" applyNumberFormat="1" applyFont="1" applyFill="1" applyBorder="1"/>
    <xf numFmtId="0" fontId="7" fillId="0" borderId="18" xfId="0" applyFont="1" applyFill="1" applyBorder="1" applyAlignment="1">
      <alignment horizontal="center"/>
    </xf>
    <xf numFmtId="0" fontId="3" fillId="0" borderId="39" xfId="0" applyFont="1" applyFill="1" applyBorder="1"/>
    <xf numFmtId="0" fontId="3" fillId="0" borderId="40" xfId="0" applyFont="1" applyFill="1" applyBorder="1"/>
    <xf numFmtId="2" fontId="3" fillId="0" borderId="40" xfId="0" applyNumberFormat="1" applyFont="1" applyFill="1" applyBorder="1"/>
    <xf numFmtId="2" fontId="3" fillId="0" borderId="41" xfId="0" applyNumberFormat="1" applyFont="1" applyFill="1" applyBorder="1"/>
    <xf numFmtId="2" fontId="3" fillId="0" borderId="0" xfId="0" applyNumberFormat="1" applyFont="1" applyFill="1"/>
    <xf numFmtId="0" fontId="7" fillId="0" borderId="36" xfId="0" applyFont="1" applyFill="1" applyBorder="1"/>
    <xf numFmtId="0" fontId="6" fillId="0" borderId="36" xfId="0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2" fontId="3" fillId="0" borderId="0" xfId="0" applyNumberFormat="1" applyFont="1" applyFill="1" applyBorder="1"/>
    <xf numFmtId="0" fontId="6" fillId="0" borderId="38" xfId="0" applyFont="1" applyFill="1" applyBorder="1"/>
    <xf numFmtId="164" fontId="4" fillId="0" borderId="15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6" fillId="0" borderId="20" xfId="0" applyFont="1" applyFill="1" applyBorder="1"/>
    <xf numFmtId="0" fontId="6" fillId="0" borderId="20" xfId="0" applyFont="1" applyFill="1" applyBorder="1" applyAlignment="1">
      <alignment horizontal="left"/>
    </xf>
    <xf numFmtId="0" fontId="4" fillId="0" borderId="38" xfId="0" applyFont="1" applyFill="1" applyBorder="1"/>
    <xf numFmtId="2" fontId="7" fillId="0" borderId="42" xfId="0" applyNumberFormat="1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0" fontId="9" fillId="0" borderId="38" xfId="0" applyFont="1" applyFill="1" applyBorder="1"/>
    <xf numFmtId="0" fontId="9" fillId="0" borderId="36" xfId="0" applyFont="1" applyFill="1" applyBorder="1"/>
    <xf numFmtId="2" fontId="7" fillId="0" borderId="29" xfId="0" applyNumberFormat="1" applyFont="1" applyFill="1" applyBorder="1" applyAlignment="1">
      <alignment horizontal="center"/>
    </xf>
    <xf numFmtId="2" fontId="7" fillId="0" borderId="4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164" fontId="16" fillId="0" borderId="0" xfId="0" applyNumberFormat="1" applyFont="1" applyFill="1" applyAlignment="1">
      <alignment horizontal="left"/>
    </xf>
    <xf numFmtId="0" fontId="7" fillId="0" borderId="44" xfId="0" applyFont="1" applyFill="1" applyBorder="1" applyAlignment="1">
      <alignment horizontal="center"/>
    </xf>
    <xf numFmtId="2" fontId="7" fillId="0" borderId="37" xfId="0" applyNumberFormat="1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left"/>
    </xf>
    <xf numFmtId="2" fontId="7" fillId="0" borderId="43" xfId="0" applyNumberFormat="1" applyFont="1" applyFill="1" applyBorder="1" applyAlignment="1">
      <alignment horizontal="center"/>
    </xf>
    <xf numFmtId="0" fontId="7" fillId="0" borderId="9" xfId="0" applyFont="1" applyFill="1" applyBorder="1"/>
    <xf numFmtId="2" fontId="7" fillId="0" borderId="10" xfId="0" applyNumberFormat="1" applyFont="1" applyFill="1" applyBorder="1" applyAlignment="1">
      <alignment horizontal="center"/>
    </xf>
    <xf numFmtId="2" fontId="7" fillId="0" borderId="5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22" xfId="0" applyFont="1" applyFill="1" applyBorder="1"/>
    <xf numFmtId="0" fontId="4" fillId="0" borderId="22" xfId="0" applyFont="1" applyFill="1" applyBorder="1"/>
    <xf numFmtId="164" fontId="7" fillId="0" borderId="45" xfId="0" applyNumberFormat="1" applyFont="1" applyFill="1" applyBorder="1"/>
    <xf numFmtId="0" fontId="4" fillId="0" borderId="46" xfId="0" applyFont="1" applyFill="1" applyBorder="1" applyAlignment="1">
      <alignment horizontal="center"/>
    </xf>
    <xf numFmtId="0" fontId="7" fillId="0" borderId="45" xfId="0" applyFont="1" applyFill="1" applyBorder="1"/>
    <xf numFmtId="0" fontId="0" fillId="0" borderId="51" xfId="0" applyFill="1" applyBorder="1"/>
    <xf numFmtId="0" fontId="7" fillId="0" borderId="10" xfId="0" applyFont="1" applyFill="1" applyBorder="1"/>
    <xf numFmtId="0" fontId="0" fillId="0" borderId="46" xfId="0" applyFill="1" applyBorder="1"/>
    <xf numFmtId="0" fontId="7" fillId="0" borderId="0" xfId="0" applyFont="1" applyFill="1"/>
    <xf numFmtId="164" fontId="7" fillId="0" borderId="0" xfId="0" applyNumberFormat="1" applyFont="1" applyFill="1"/>
    <xf numFmtId="0" fontId="4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7"/>
  <sheetViews>
    <sheetView tabSelected="1" topLeftCell="A19" workbookViewId="0">
      <selection activeCell="A13" sqref="A1:XFD1048576"/>
    </sheetView>
  </sheetViews>
  <sheetFormatPr defaultColWidth="11.5703125" defaultRowHeight="15" x14ac:dyDescent="0.25"/>
  <cols>
    <col min="1" max="1" width="32.42578125" style="22" customWidth="1"/>
    <col min="2" max="2" width="42.85546875" style="22" customWidth="1"/>
    <col min="3" max="3" width="14.28515625" style="22" bestFit="1" customWidth="1"/>
    <col min="4" max="4" width="11.28515625" style="22" customWidth="1"/>
    <col min="5" max="5" width="12.85546875" style="22" customWidth="1"/>
    <col min="6" max="6" width="12.140625" style="22" customWidth="1"/>
    <col min="7" max="7" width="11.7109375" style="22" customWidth="1"/>
    <col min="8" max="8" width="11.42578125" style="22" customWidth="1"/>
    <col min="9" max="9" width="12.7109375" style="23" customWidth="1"/>
    <col min="10" max="10" width="6.28515625" style="22" customWidth="1"/>
    <col min="11" max="11" width="51.5703125" style="22" customWidth="1"/>
    <col min="12" max="12" width="14.85546875" style="22" customWidth="1"/>
    <col min="13" max="13" width="12.140625" style="22" customWidth="1"/>
    <col min="14" max="25" width="11.5703125" style="22"/>
    <col min="26" max="26" width="11.140625" style="22" customWidth="1"/>
    <col min="27" max="27" width="13.85546875" style="22" customWidth="1"/>
    <col min="28" max="28" width="12.42578125" style="22" customWidth="1"/>
    <col min="29" max="29" width="13.42578125" style="22" customWidth="1"/>
    <col min="30" max="267" width="11.5703125" style="22"/>
    <col min="268" max="268" width="23.140625" style="22" customWidth="1"/>
    <col min="269" max="269" width="42.85546875" style="22" customWidth="1"/>
    <col min="270" max="270" width="11.5703125" style="22"/>
    <col min="271" max="271" width="11.28515625" style="22" customWidth="1"/>
    <col min="272" max="272" width="12.85546875" style="22" customWidth="1"/>
    <col min="273" max="273" width="12.140625" style="22" customWidth="1"/>
    <col min="274" max="274" width="11.7109375" style="22" customWidth="1"/>
    <col min="275" max="275" width="11.42578125" style="22" customWidth="1"/>
    <col min="276" max="276" width="12.7109375" style="22" customWidth="1"/>
    <col min="277" max="277" width="4.140625" style="22" customWidth="1"/>
    <col min="278" max="278" width="45.28515625" style="22" customWidth="1"/>
    <col min="279" max="279" width="14.85546875" style="22" customWidth="1"/>
    <col min="280" max="280" width="12.28515625" style="22" customWidth="1"/>
    <col min="281" max="282" width="11.140625" style="22" customWidth="1"/>
    <col min="283" max="283" width="12.42578125" style="22" customWidth="1"/>
    <col min="284" max="284" width="11.42578125" style="22" customWidth="1"/>
    <col min="285" max="285" width="13.5703125" style="22" customWidth="1"/>
    <col min="286" max="523" width="11.5703125" style="22"/>
    <col min="524" max="524" width="23.140625" style="22" customWidth="1"/>
    <col min="525" max="525" width="42.85546875" style="22" customWidth="1"/>
    <col min="526" max="526" width="11.5703125" style="22"/>
    <col min="527" max="527" width="11.28515625" style="22" customWidth="1"/>
    <col min="528" max="528" width="12.85546875" style="22" customWidth="1"/>
    <col min="529" max="529" width="12.140625" style="22" customWidth="1"/>
    <col min="530" max="530" width="11.7109375" style="22" customWidth="1"/>
    <col min="531" max="531" width="11.42578125" style="22" customWidth="1"/>
    <col min="532" max="532" width="12.7109375" style="22" customWidth="1"/>
    <col min="533" max="533" width="4.140625" style="22" customWidth="1"/>
    <col min="534" max="534" width="45.28515625" style="22" customWidth="1"/>
    <col min="535" max="535" width="14.85546875" style="22" customWidth="1"/>
    <col min="536" max="536" width="12.28515625" style="22" customWidth="1"/>
    <col min="537" max="538" width="11.140625" style="22" customWidth="1"/>
    <col min="539" max="539" width="12.42578125" style="22" customWidth="1"/>
    <col min="540" max="540" width="11.42578125" style="22" customWidth="1"/>
    <col min="541" max="541" width="13.5703125" style="22" customWidth="1"/>
    <col min="542" max="779" width="11.5703125" style="22"/>
    <col min="780" max="780" width="23.140625" style="22" customWidth="1"/>
    <col min="781" max="781" width="42.85546875" style="22" customWidth="1"/>
    <col min="782" max="782" width="11.5703125" style="22"/>
    <col min="783" max="783" width="11.28515625" style="22" customWidth="1"/>
    <col min="784" max="784" width="12.85546875" style="22" customWidth="1"/>
    <col min="785" max="785" width="12.140625" style="22" customWidth="1"/>
    <col min="786" max="786" width="11.7109375" style="22" customWidth="1"/>
    <col min="787" max="787" width="11.42578125" style="22" customWidth="1"/>
    <col min="788" max="788" width="12.7109375" style="22" customWidth="1"/>
    <col min="789" max="789" width="4.140625" style="22" customWidth="1"/>
    <col min="790" max="790" width="45.28515625" style="22" customWidth="1"/>
    <col min="791" max="791" width="14.85546875" style="22" customWidth="1"/>
    <col min="792" max="792" width="12.28515625" style="22" customWidth="1"/>
    <col min="793" max="794" width="11.140625" style="22" customWidth="1"/>
    <col min="795" max="795" width="12.42578125" style="22" customWidth="1"/>
    <col min="796" max="796" width="11.42578125" style="22" customWidth="1"/>
    <col min="797" max="797" width="13.5703125" style="22" customWidth="1"/>
    <col min="798" max="1035" width="11.5703125" style="22"/>
    <col min="1036" max="1036" width="23.140625" style="22" customWidth="1"/>
    <col min="1037" max="1037" width="42.85546875" style="22" customWidth="1"/>
    <col min="1038" max="1038" width="11.5703125" style="22"/>
    <col min="1039" max="1039" width="11.28515625" style="22" customWidth="1"/>
    <col min="1040" max="1040" width="12.85546875" style="22" customWidth="1"/>
    <col min="1041" max="1041" width="12.140625" style="22" customWidth="1"/>
    <col min="1042" max="1042" width="11.7109375" style="22" customWidth="1"/>
    <col min="1043" max="1043" width="11.42578125" style="22" customWidth="1"/>
    <col min="1044" max="1044" width="12.7109375" style="22" customWidth="1"/>
    <col min="1045" max="1045" width="4.140625" style="22" customWidth="1"/>
    <col min="1046" max="1046" width="45.28515625" style="22" customWidth="1"/>
    <col min="1047" max="1047" width="14.85546875" style="22" customWidth="1"/>
    <col min="1048" max="1048" width="12.28515625" style="22" customWidth="1"/>
    <col min="1049" max="1050" width="11.140625" style="22" customWidth="1"/>
    <col min="1051" max="1051" width="12.42578125" style="22" customWidth="1"/>
    <col min="1052" max="1052" width="11.42578125" style="22" customWidth="1"/>
    <col min="1053" max="1053" width="13.5703125" style="22" customWidth="1"/>
    <col min="1054" max="1291" width="11.5703125" style="22"/>
    <col min="1292" max="1292" width="23.140625" style="22" customWidth="1"/>
    <col min="1293" max="1293" width="42.85546875" style="22" customWidth="1"/>
    <col min="1294" max="1294" width="11.5703125" style="22"/>
    <col min="1295" max="1295" width="11.28515625" style="22" customWidth="1"/>
    <col min="1296" max="1296" width="12.85546875" style="22" customWidth="1"/>
    <col min="1297" max="1297" width="12.140625" style="22" customWidth="1"/>
    <col min="1298" max="1298" width="11.7109375" style="22" customWidth="1"/>
    <col min="1299" max="1299" width="11.42578125" style="22" customWidth="1"/>
    <col min="1300" max="1300" width="12.7109375" style="22" customWidth="1"/>
    <col min="1301" max="1301" width="4.140625" style="22" customWidth="1"/>
    <col min="1302" max="1302" width="45.28515625" style="22" customWidth="1"/>
    <col min="1303" max="1303" width="14.85546875" style="22" customWidth="1"/>
    <col min="1304" max="1304" width="12.28515625" style="22" customWidth="1"/>
    <col min="1305" max="1306" width="11.140625" style="22" customWidth="1"/>
    <col min="1307" max="1307" width="12.42578125" style="22" customWidth="1"/>
    <col min="1308" max="1308" width="11.42578125" style="22" customWidth="1"/>
    <col min="1309" max="1309" width="13.5703125" style="22" customWidth="1"/>
    <col min="1310" max="1547" width="11.5703125" style="22"/>
    <col min="1548" max="1548" width="23.140625" style="22" customWidth="1"/>
    <col min="1549" max="1549" width="42.85546875" style="22" customWidth="1"/>
    <col min="1550" max="1550" width="11.5703125" style="22"/>
    <col min="1551" max="1551" width="11.28515625" style="22" customWidth="1"/>
    <col min="1552" max="1552" width="12.85546875" style="22" customWidth="1"/>
    <col min="1553" max="1553" width="12.140625" style="22" customWidth="1"/>
    <col min="1554" max="1554" width="11.7109375" style="22" customWidth="1"/>
    <col min="1555" max="1555" width="11.42578125" style="22" customWidth="1"/>
    <col min="1556" max="1556" width="12.7109375" style="22" customWidth="1"/>
    <col min="1557" max="1557" width="4.140625" style="22" customWidth="1"/>
    <col min="1558" max="1558" width="45.28515625" style="22" customWidth="1"/>
    <col min="1559" max="1559" width="14.85546875" style="22" customWidth="1"/>
    <col min="1560" max="1560" width="12.28515625" style="22" customWidth="1"/>
    <col min="1561" max="1562" width="11.140625" style="22" customWidth="1"/>
    <col min="1563" max="1563" width="12.42578125" style="22" customWidth="1"/>
    <col min="1564" max="1564" width="11.42578125" style="22" customWidth="1"/>
    <col min="1565" max="1565" width="13.5703125" style="22" customWidth="1"/>
    <col min="1566" max="1803" width="11.5703125" style="22"/>
    <col min="1804" max="1804" width="23.140625" style="22" customWidth="1"/>
    <col min="1805" max="1805" width="42.85546875" style="22" customWidth="1"/>
    <col min="1806" max="1806" width="11.5703125" style="22"/>
    <col min="1807" max="1807" width="11.28515625" style="22" customWidth="1"/>
    <col min="1808" max="1808" width="12.85546875" style="22" customWidth="1"/>
    <col min="1809" max="1809" width="12.140625" style="22" customWidth="1"/>
    <col min="1810" max="1810" width="11.7109375" style="22" customWidth="1"/>
    <col min="1811" max="1811" width="11.42578125" style="22" customWidth="1"/>
    <col min="1812" max="1812" width="12.7109375" style="22" customWidth="1"/>
    <col min="1813" max="1813" width="4.140625" style="22" customWidth="1"/>
    <col min="1814" max="1814" width="45.28515625" style="22" customWidth="1"/>
    <col min="1815" max="1815" width="14.85546875" style="22" customWidth="1"/>
    <col min="1816" max="1816" width="12.28515625" style="22" customWidth="1"/>
    <col min="1817" max="1818" width="11.140625" style="22" customWidth="1"/>
    <col min="1819" max="1819" width="12.42578125" style="22" customWidth="1"/>
    <col min="1820" max="1820" width="11.42578125" style="22" customWidth="1"/>
    <col min="1821" max="1821" width="13.5703125" style="22" customWidth="1"/>
    <col min="1822" max="2059" width="11.5703125" style="22"/>
    <col min="2060" max="2060" width="23.140625" style="22" customWidth="1"/>
    <col min="2061" max="2061" width="42.85546875" style="22" customWidth="1"/>
    <col min="2062" max="2062" width="11.5703125" style="22"/>
    <col min="2063" max="2063" width="11.28515625" style="22" customWidth="1"/>
    <col min="2064" max="2064" width="12.85546875" style="22" customWidth="1"/>
    <col min="2065" max="2065" width="12.140625" style="22" customWidth="1"/>
    <col min="2066" max="2066" width="11.7109375" style="22" customWidth="1"/>
    <col min="2067" max="2067" width="11.42578125" style="22" customWidth="1"/>
    <col min="2068" max="2068" width="12.7109375" style="22" customWidth="1"/>
    <col min="2069" max="2069" width="4.140625" style="22" customWidth="1"/>
    <col min="2070" max="2070" width="45.28515625" style="22" customWidth="1"/>
    <col min="2071" max="2071" width="14.85546875" style="22" customWidth="1"/>
    <col min="2072" max="2072" width="12.28515625" style="22" customWidth="1"/>
    <col min="2073" max="2074" width="11.140625" style="22" customWidth="1"/>
    <col min="2075" max="2075" width="12.42578125" style="22" customWidth="1"/>
    <col min="2076" max="2076" width="11.42578125" style="22" customWidth="1"/>
    <col min="2077" max="2077" width="13.5703125" style="22" customWidth="1"/>
    <col min="2078" max="2315" width="11.5703125" style="22"/>
    <col min="2316" max="2316" width="23.140625" style="22" customWidth="1"/>
    <col min="2317" max="2317" width="42.85546875" style="22" customWidth="1"/>
    <col min="2318" max="2318" width="11.5703125" style="22"/>
    <col min="2319" max="2319" width="11.28515625" style="22" customWidth="1"/>
    <col min="2320" max="2320" width="12.85546875" style="22" customWidth="1"/>
    <col min="2321" max="2321" width="12.140625" style="22" customWidth="1"/>
    <col min="2322" max="2322" width="11.7109375" style="22" customWidth="1"/>
    <col min="2323" max="2323" width="11.42578125" style="22" customWidth="1"/>
    <col min="2324" max="2324" width="12.7109375" style="22" customWidth="1"/>
    <col min="2325" max="2325" width="4.140625" style="22" customWidth="1"/>
    <col min="2326" max="2326" width="45.28515625" style="22" customWidth="1"/>
    <col min="2327" max="2327" width="14.85546875" style="22" customWidth="1"/>
    <col min="2328" max="2328" width="12.28515625" style="22" customWidth="1"/>
    <col min="2329" max="2330" width="11.140625" style="22" customWidth="1"/>
    <col min="2331" max="2331" width="12.42578125" style="22" customWidth="1"/>
    <col min="2332" max="2332" width="11.42578125" style="22" customWidth="1"/>
    <col min="2333" max="2333" width="13.5703125" style="22" customWidth="1"/>
    <col min="2334" max="2571" width="11.5703125" style="22"/>
    <col min="2572" max="2572" width="23.140625" style="22" customWidth="1"/>
    <col min="2573" max="2573" width="42.85546875" style="22" customWidth="1"/>
    <col min="2574" max="2574" width="11.5703125" style="22"/>
    <col min="2575" max="2575" width="11.28515625" style="22" customWidth="1"/>
    <col min="2576" max="2576" width="12.85546875" style="22" customWidth="1"/>
    <col min="2577" max="2577" width="12.140625" style="22" customWidth="1"/>
    <col min="2578" max="2578" width="11.7109375" style="22" customWidth="1"/>
    <col min="2579" max="2579" width="11.42578125" style="22" customWidth="1"/>
    <col min="2580" max="2580" width="12.7109375" style="22" customWidth="1"/>
    <col min="2581" max="2581" width="4.140625" style="22" customWidth="1"/>
    <col min="2582" max="2582" width="45.28515625" style="22" customWidth="1"/>
    <col min="2583" max="2583" width="14.85546875" style="22" customWidth="1"/>
    <col min="2584" max="2584" width="12.28515625" style="22" customWidth="1"/>
    <col min="2585" max="2586" width="11.140625" style="22" customWidth="1"/>
    <col min="2587" max="2587" width="12.42578125" style="22" customWidth="1"/>
    <col min="2588" max="2588" width="11.42578125" style="22" customWidth="1"/>
    <col min="2589" max="2589" width="13.5703125" style="22" customWidth="1"/>
    <col min="2590" max="2827" width="11.5703125" style="22"/>
    <col min="2828" max="2828" width="23.140625" style="22" customWidth="1"/>
    <col min="2829" max="2829" width="42.85546875" style="22" customWidth="1"/>
    <col min="2830" max="2830" width="11.5703125" style="22"/>
    <col min="2831" max="2831" width="11.28515625" style="22" customWidth="1"/>
    <col min="2832" max="2832" width="12.85546875" style="22" customWidth="1"/>
    <col min="2833" max="2833" width="12.140625" style="22" customWidth="1"/>
    <col min="2834" max="2834" width="11.7109375" style="22" customWidth="1"/>
    <col min="2835" max="2835" width="11.42578125" style="22" customWidth="1"/>
    <col min="2836" max="2836" width="12.7109375" style="22" customWidth="1"/>
    <col min="2837" max="2837" width="4.140625" style="22" customWidth="1"/>
    <col min="2838" max="2838" width="45.28515625" style="22" customWidth="1"/>
    <col min="2839" max="2839" width="14.85546875" style="22" customWidth="1"/>
    <col min="2840" max="2840" width="12.28515625" style="22" customWidth="1"/>
    <col min="2841" max="2842" width="11.140625" style="22" customWidth="1"/>
    <col min="2843" max="2843" width="12.42578125" style="22" customWidth="1"/>
    <col min="2844" max="2844" width="11.42578125" style="22" customWidth="1"/>
    <col min="2845" max="2845" width="13.5703125" style="22" customWidth="1"/>
    <col min="2846" max="3083" width="11.5703125" style="22"/>
    <col min="3084" max="3084" width="23.140625" style="22" customWidth="1"/>
    <col min="3085" max="3085" width="42.85546875" style="22" customWidth="1"/>
    <col min="3086" max="3086" width="11.5703125" style="22"/>
    <col min="3087" max="3087" width="11.28515625" style="22" customWidth="1"/>
    <col min="3088" max="3088" width="12.85546875" style="22" customWidth="1"/>
    <col min="3089" max="3089" width="12.140625" style="22" customWidth="1"/>
    <col min="3090" max="3090" width="11.7109375" style="22" customWidth="1"/>
    <col min="3091" max="3091" width="11.42578125" style="22" customWidth="1"/>
    <col min="3092" max="3092" width="12.7109375" style="22" customWidth="1"/>
    <col min="3093" max="3093" width="4.140625" style="22" customWidth="1"/>
    <col min="3094" max="3094" width="45.28515625" style="22" customWidth="1"/>
    <col min="3095" max="3095" width="14.85546875" style="22" customWidth="1"/>
    <col min="3096" max="3096" width="12.28515625" style="22" customWidth="1"/>
    <col min="3097" max="3098" width="11.140625" style="22" customWidth="1"/>
    <col min="3099" max="3099" width="12.42578125" style="22" customWidth="1"/>
    <col min="3100" max="3100" width="11.42578125" style="22" customWidth="1"/>
    <col min="3101" max="3101" width="13.5703125" style="22" customWidth="1"/>
    <col min="3102" max="3339" width="11.5703125" style="22"/>
    <col min="3340" max="3340" width="23.140625" style="22" customWidth="1"/>
    <col min="3341" max="3341" width="42.85546875" style="22" customWidth="1"/>
    <col min="3342" max="3342" width="11.5703125" style="22"/>
    <col min="3343" max="3343" width="11.28515625" style="22" customWidth="1"/>
    <col min="3344" max="3344" width="12.85546875" style="22" customWidth="1"/>
    <col min="3345" max="3345" width="12.140625" style="22" customWidth="1"/>
    <col min="3346" max="3346" width="11.7109375" style="22" customWidth="1"/>
    <col min="3347" max="3347" width="11.42578125" style="22" customWidth="1"/>
    <col min="3348" max="3348" width="12.7109375" style="22" customWidth="1"/>
    <col min="3349" max="3349" width="4.140625" style="22" customWidth="1"/>
    <col min="3350" max="3350" width="45.28515625" style="22" customWidth="1"/>
    <col min="3351" max="3351" width="14.85546875" style="22" customWidth="1"/>
    <col min="3352" max="3352" width="12.28515625" style="22" customWidth="1"/>
    <col min="3353" max="3354" width="11.140625" style="22" customWidth="1"/>
    <col min="3355" max="3355" width="12.42578125" style="22" customWidth="1"/>
    <col min="3356" max="3356" width="11.42578125" style="22" customWidth="1"/>
    <col min="3357" max="3357" width="13.5703125" style="22" customWidth="1"/>
    <col min="3358" max="3595" width="11.5703125" style="22"/>
    <col min="3596" max="3596" width="23.140625" style="22" customWidth="1"/>
    <col min="3597" max="3597" width="42.85546875" style="22" customWidth="1"/>
    <col min="3598" max="3598" width="11.5703125" style="22"/>
    <col min="3599" max="3599" width="11.28515625" style="22" customWidth="1"/>
    <col min="3600" max="3600" width="12.85546875" style="22" customWidth="1"/>
    <col min="3601" max="3601" width="12.140625" style="22" customWidth="1"/>
    <col min="3602" max="3602" width="11.7109375" style="22" customWidth="1"/>
    <col min="3603" max="3603" width="11.42578125" style="22" customWidth="1"/>
    <col min="3604" max="3604" width="12.7109375" style="22" customWidth="1"/>
    <col min="3605" max="3605" width="4.140625" style="22" customWidth="1"/>
    <col min="3606" max="3606" width="45.28515625" style="22" customWidth="1"/>
    <col min="3607" max="3607" width="14.85546875" style="22" customWidth="1"/>
    <col min="3608" max="3608" width="12.28515625" style="22" customWidth="1"/>
    <col min="3609" max="3610" width="11.140625" style="22" customWidth="1"/>
    <col min="3611" max="3611" width="12.42578125" style="22" customWidth="1"/>
    <col min="3612" max="3612" width="11.42578125" style="22" customWidth="1"/>
    <col min="3613" max="3613" width="13.5703125" style="22" customWidth="1"/>
    <col min="3614" max="3851" width="11.5703125" style="22"/>
    <col min="3852" max="3852" width="23.140625" style="22" customWidth="1"/>
    <col min="3853" max="3853" width="42.85546875" style="22" customWidth="1"/>
    <col min="3854" max="3854" width="11.5703125" style="22"/>
    <col min="3855" max="3855" width="11.28515625" style="22" customWidth="1"/>
    <col min="3856" max="3856" width="12.85546875" style="22" customWidth="1"/>
    <col min="3857" max="3857" width="12.140625" style="22" customWidth="1"/>
    <col min="3858" max="3858" width="11.7109375" style="22" customWidth="1"/>
    <col min="3859" max="3859" width="11.42578125" style="22" customWidth="1"/>
    <col min="3860" max="3860" width="12.7109375" style="22" customWidth="1"/>
    <col min="3861" max="3861" width="4.140625" style="22" customWidth="1"/>
    <col min="3862" max="3862" width="45.28515625" style="22" customWidth="1"/>
    <col min="3863" max="3863" width="14.85546875" style="22" customWidth="1"/>
    <col min="3864" max="3864" width="12.28515625" style="22" customWidth="1"/>
    <col min="3865" max="3866" width="11.140625" style="22" customWidth="1"/>
    <col min="3867" max="3867" width="12.42578125" style="22" customWidth="1"/>
    <col min="3868" max="3868" width="11.42578125" style="22" customWidth="1"/>
    <col min="3869" max="3869" width="13.5703125" style="22" customWidth="1"/>
    <col min="3870" max="4107" width="11.5703125" style="22"/>
    <col min="4108" max="4108" width="23.140625" style="22" customWidth="1"/>
    <col min="4109" max="4109" width="42.85546875" style="22" customWidth="1"/>
    <col min="4110" max="4110" width="11.5703125" style="22"/>
    <col min="4111" max="4111" width="11.28515625" style="22" customWidth="1"/>
    <col min="4112" max="4112" width="12.85546875" style="22" customWidth="1"/>
    <col min="4113" max="4113" width="12.140625" style="22" customWidth="1"/>
    <col min="4114" max="4114" width="11.7109375" style="22" customWidth="1"/>
    <col min="4115" max="4115" width="11.42578125" style="22" customWidth="1"/>
    <col min="4116" max="4116" width="12.7109375" style="22" customWidth="1"/>
    <col min="4117" max="4117" width="4.140625" style="22" customWidth="1"/>
    <col min="4118" max="4118" width="45.28515625" style="22" customWidth="1"/>
    <col min="4119" max="4119" width="14.85546875" style="22" customWidth="1"/>
    <col min="4120" max="4120" width="12.28515625" style="22" customWidth="1"/>
    <col min="4121" max="4122" width="11.140625" style="22" customWidth="1"/>
    <col min="4123" max="4123" width="12.42578125" style="22" customWidth="1"/>
    <col min="4124" max="4124" width="11.42578125" style="22" customWidth="1"/>
    <col min="4125" max="4125" width="13.5703125" style="22" customWidth="1"/>
    <col min="4126" max="4363" width="11.5703125" style="22"/>
    <col min="4364" max="4364" width="23.140625" style="22" customWidth="1"/>
    <col min="4365" max="4365" width="42.85546875" style="22" customWidth="1"/>
    <col min="4366" max="4366" width="11.5703125" style="22"/>
    <col min="4367" max="4367" width="11.28515625" style="22" customWidth="1"/>
    <col min="4368" max="4368" width="12.85546875" style="22" customWidth="1"/>
    <col min="4369" max="4369" width="12.140625" style="22" customWidth="1"/>
    <col min="4370" max="4370" width="11.7109375" style="22" customWidth="1"/>
    <col min="4371" max="4371" width="11.42578125" style="22" customWidth="1"/>
    <col min="4372" max="4372" width="12.7109375" style="22" customWidth="1"/>
    <col min="4373" max="4373" width="4.140625" style="22" customWidth="1"/>
    <col min="4374" max="4374" width="45.28515625" style="22" customWidth="1"/>
    <col min="4375" max="4375" width="14.85546875" style="22" customWidth="1"/>
    <col min="4376" max="4376" width="12.28515625" style="22" customWidth="1"/>
    <col min="4377" max="4378" width="11.140625" style="22" customWidth="1"/>
    <col min="4379" max="4379" width="12.42578125" style="22" customWidth="1"/>
    <col min="4380" max="4380" width="11.42578125" style="22" customWidth="1"/>
    <col min="4381" max="4381" width="13.5703125" style="22" customWidth="1"/>
    <col min="4382" max="4619" width="11.5703125" style="22"/>
    <col min="4620" max="4620" width="23.140625" style="22" customWidth="1"/>
    <col min="4621" max="4621" width="42.85546875" style="22" customWidth="1"/>
    <col min="4622" max="4622" width="11.5703125" style="22"/>
    <col min="4623" max="4623" width="11.28515625" style="22" customWidth="1"/>
    <col min="4624" max="4624" width="12.85546875" style="22" customWidth="1"/>
    <col min="4625" max="4625" width="12.140625" style="22" customWidth="1"/>
    <col min="4626" max="4626" width="11.7109375" style="22" customWidth="1"/>
    <col min="4627" max="4627" width="11.42578125" style="22" customWidth="1"/>
    <col min="4628" max="4628" width="12.7109375" style="22" customWidth="1"/>
    <col min="4629" max="4629" width="4.140625" style="22" customWidth="1"/>
    <col min="4630" max="4630" width="45.28515625" style="22" customWidth="1"/>
    <col min="4631" max="4631" width="14.85546875" style="22" customWidth="1"/>
    <col min="4632" max="4632" width="12.28515625" style="22" customWidth="1"/>
    <col min="4633" max="4634" width="11.140625" style="22" customWidth="1"/>
    <col min="4635" max="4635" width="12.42578125" style="22" customWidth="1"/>
    <col min="4636" max="4636" width="11.42578125" style="22" customWidth="1"/>
    <col min="4637" max="4637" width="13.5703125" style="22" customWidth="1"/>
    <col min="4638" max="4875" width="11.5703125" style="22"/>
    <col min="4876" max="4876" width="23.140625" style="22" customWidth="1"/>
    <col min="4877" max="4877" width="42.85546875" style="22" customWidth="1"/>
    <col min="4878" max="4878" width="11.5703125" style="22"/>
    <col min="4879" max="4879" width="11.28515625" style="22" customWidth="1"/>
    <col min="4880" max="4880" width="12.85546875" style="22" customWidth="1"/>
    <col min="4881" max="4881" width="12.140625" style="22" customWidth="1"/>
    <col min="4882" max="4882" width="11.7109375" style="22" customWidth="1"/>
    <col min="4883" max="4883" width="11.42578125" style="22" customWidth="1"/>
    <col min="4884" max="4884" width="12.7109375" style="22" customWidth="1"/>
    <col min="4885" max="4885" width="4.140625" style="22" customWidth="1"/>
    <col min="4886" max="4886" width="45.28515625" style="22" customWidth="1"/>
    <col min="4887" max="4887" width="14.85546875" style="22" customWidth="1"/>
    <col min="4888" max="4888" width="12.28515625" style="22" customWidth="1"/>
    <col min="4889" max="4890" width="11.140625" style="22" customWidth="1"/>
    <col min="4891" max="4891" width="12.42578125" style="22" customWidth="1"/>
    <col min="4892" max="4892" width="11.42578125" style="22" customWidth="1"/>
    <col min="4893" max="4893" width="13.5703125" style="22" customWidth="1"/>
    <col min="4894" max="5131" width="11.5703125" style="22"/>
    <col min="5132" max="5132" width="23.140625" style="22" customWidth="1"/>
    <col min="5133" max="5133" width="42.85546875" style="22" customWidth="1"/>
    <col min="5134" max="5134" width="11.5703125" style="22"/>
    <col min="5135" max="5135" width="11.28515625" style="22" customWidth="1"/>
    <col min="5136" max="5136" width="12.85546875" style="22" customWidth="1"/>
    <col min="5137" max="5137" width="12.140625" style="22" customWidth="1"/>
    <col min="5138" max="5138" width="11.7109375" style="22" customWidth="1"/>
    <col min="5139" max="5139" width="11.42578125" style="22" customWidth="1"/>
    <col min="5140" max="5140" width="12.7109375" style="22" customWidth="1"/>
    <col min="5141" max="5141" width="4.140625" style="22" customWidth="1"/>
    <col min="5142" max="5142" width="45.28515625" style="22" customWidth="1"/>
    <col min="5143" max="5143" width="14.85546875" style="22" customWidth="1"/>
    <col min="5144" max="5144" width="12.28515625" style="22" customWidth="1"/>
    <col min="5145" max="5146" width="11.140625" style="22" customWidth="1"/>
    <col min="5147" max="5147" width="12.42578125" style="22" customWidth="1"/>
    <col min="5148" max="5148" width="11.42578125" style="22" customWidth="1"/>
    <col min="5149" max="5149" width="13.5703125" style="22" customWidth="1"/>
    <col min="5150" max="5387" width="11.5703125" style="22"/>
    <col min="5388" max="5388" width="23.140625" style="22" customWidth="1"/>
    <col min="5389" max="5389" width="42.85546875" style="22" customWidth="1"/>
    <col min="5390" max="5390" width="11.5703125" style="22"/>
    <col min="5391" max="5391" width="11.28515625" style="22" customWidth="1"/>
    <col min="5392" max="5392" width="12.85546875" style="22" customWidth="1"/>
    <col min="5393" max="5393" width="12.140625" style="22" customWidth="1"/>
    <col min="5394" max="5394" width="11.7109375" style="22" customWidth="1"/>
    <col min="5395" max="5395" width="11.42578125" style="22" customWidth="1"/>
    <col min="5396" max="5396" width="12.7109375" style="22" customWidth="1"/>
    <col min="5397" max="5397" width="4.140625" style="22" customWidth="1"/>
    <col min="5398" max="5398" width="45.28515625" style="22" customWidth="1"/>
    <col min="5399" max="5399" width="14.85546875" style="22" customWidth="1"/>
    <col min="5400" max="5400" width="12.28515625" style="22" customWidth="1"/>
    <col min="5401" max="5402" width="11.140625" style="22" customWidth="1"/>
    <col min="5403" max="5403" width="12.42578125" style="22" customWidth="1"/>
    <col min="5404" max="5404" width="11.42578125" style="22" customWidth="1"/>
    <col min="5405" max="5405" width="13.5703125" style="22" customWidth="1"/>
    <col min="5406" max="5643" width="11.5703125" style="22"/>
    <col min="5644" max="5644" width="23.140625" style="22" customWidth="1"/>
    <col min="5645" max="5645" width="42.85546875" style="22" customWidth="1"/>
    <col min="5646" max="5646" width="11.5703125" style="22"/>
    <col min="5647" max="5647" width="11.28515625" style="22" customWidth="1"/>
    <col min="5648" max="5648" width="12.85546875" style="22" customWidth="1"/>
    <col min="5649" max="5649" width="12.140625" style="22" customWidth="1"/>
    <col min="5650" max="5650" width="11.7109375" style="22" customWidth="1"/>
    <col min="5651" max="5651" width="11.42578125" style="22" customWidth="1"/>
    <col min="5652" max="5652" width="12.7109375" style="22" customWidth="1"/>
    <col min="5653" max="5653" width="4.140625" style="22" customWidth="1"/>
    <col min="5654" max="5654" width="45.28515625" style="22" customWidth="1"/>
    <col min="5655" max="5655" width="14.85546875" style="22" customWidth="1"/>
    <col min="5656" max="5656" width="12.28515625" style="22" customWidth="1"/>
    <col min="5657" max="5658" width="11.140625" style="22" customWidth="1"/>
    <col min="5659" max="5659" width="12.42578125" style="22" customWidth="1"/>
    <col min="5660" max="5660" width="11.42578125" style="22" customWidth="1"/>
    <col min="5661" max="5661" width="13.5703125" style="22" customWidth="1"/>
    <col min="5662" max="5899" width="11.5703125" style="22"/>
    <col min="5900" max="5900" width="23.140625" style="22" customWidth="1"/>
    <col min="5901" max="5901" width="42.85546875" style="22" customWidth="1"/>
    <col min="5902" max="5902" width="11.5703125" style="22"/>
    <col min="5903" max="5903" width="11.28515625" style="22" customWidth="1"/>
    <col min="5904" max="5904" width="12.85546875" style="22" customWidth="1"/>
    <col min="5905" max="5905" width="12.140625" style="22" customWidth="1"/>
    <col min="5906" max="5906" width="11.7109375" style="22" customWidth="1"/>
    <col min="5907" max="5907" width="11.42578125" style="22" customWidth="1"/>
    <col min="5908" max="5908" width="12.7109375" style="22" customWidth="1"/>
    <col min="5909" max="5909" width="4.140625" style="22" customWidth="1"/>
    <col min="5910" max="5910" width="45.28515625" style="22" customWidth="1"/>
    <col min="5911" max="5911" width="14.85546875" style="22" customWidth="1"/>
    <col min="5912" max="5912" width="12.28515625" style="22" customWidth="1"/>
    <col min="5913" max="5914" width="11.140625" style="22" customWidth="1"/>
    <col min="5915" max="5915" width="12.42578125" style="22" customWidth="1"/>
    <col min="5916" max="5916" width="11.42578125" style="22" customWidth="1"/>
    <col min="5917" max="5917" width="13.5703125" style="22" customWidth="1"/>
    <col min="5918" max="6155" width="11.5703125" style="22"/>
    <col min="6156" max="6156" width="23.140625" style="22" customWidth="1"/>
    <col min="6157" max="6157" width="42.85546875" style="22" customWidth="1"/>
    <col min="6158" max="6158" width="11.5703125" style="22"/>
    <col min="6159" max="6159" width="11.28515625" style="22" customWidth="1"/>
    <col min="6160" max="6160" width="12.85546875" style="22" customWidth="1"/>
    <col min="6161" max="6161" width="12.140625" style="22" customWidth="1"/>
    <col min="6162" max="6162" width="11.7109375" style="22" customWidth="1"/>
    <col min="6163" max="6163" width="11.42578125" style="22" customWidth="1"/>
    <col min="6164" max="6164" width="12.7109375" style="22" customWidth="1"/>
    <col min="6165" max="6165" width="4.140625" style="22" customWidth="1"/>
    <col min="6166" max="6166" width="45.28515625" style="22" customWidth="1"/>
    <col min="6167" max="6167" width="14.85546875" style="22" customWidth="1"/>
    <col min="6168" max="6168" width="12.28515625" style="22" customWidth="1"/>
    <col min="6169" max="6170" width="11.140625" style="22" customWidth="1"/>
    <col min="6171" max="6171" width="12.42578125" style="22" customWidth="1"/>
    <col min="6172" max="6172" width="11.42578125" style="22" customWidth="1"/>
    <col min="6173" max="6173" width="13.5703125" style="22" customWidth="1"/>
    <col min="6174" max="6411" width="11.5703125" style="22"/>
    <col min="6412" max="6412" width="23.140625" style="22" customWidth="1"/>
    <col min="6413" max="6413" width="42.85546875" style="22" customWidth="1"/>
    <col min="6414" max="6414" width="11.5703125" style="22"/>
    <col min="6415" max="6415" width="11.28515625" style="22" customWidth="1"/>
    <col min="6416" max="6416" width="12.85546875" style="22" customWidth="1"/>
    <col min="6417" max="6417" width="12.140625" style="22" customWidth="1"/>
    <col min="6418" max="6418" width="11.7109375" style="22" customWidth="1"/>
    <col min="6419" max="6419" width="11.42578125" style="22" customWidth="1"/>
    <col min="6420" max="6420" width="12.7109375" style="22" customWidth="1"/>
    <col min="6421" max="6421" width="4.140625" style="22" customWidth="1"/>
    <col min="6422" max="6422" width="45.28515625" style="22" customWidth="1"/>
    <col min="6423" max="6423" width="14.85546875" style="22" customWidth="1"/>
    <col min="6424" max="6424" width="12.28515625" style="22" customWidth="1"/>
    <col min="6425" max="6426" width="11.140625" style="22" customWidth="1"/>
    <col min="6427" max="6427" width="12.42578125" style="22" customWidth="1"/>
    <col min="6428" max="6428" width="11.42578125" style="22" customWidth="1"/>
    <col min="6429" max="6429" width="13.5703125" style="22" customWidth="1"/>
    <col min="6430" max="6667" width="11.5703125" style="22"/>
    <col min="6668" max="6668" width="23.140625" style="22" customWidth="1"/>
    <col min="6669" max="6669" width="42.85546875" style="22" customWidth="1"/>
    <col min="6670" max="6670" width="11.5703125" style="22"/>
    <col min="6671" max="6671" width="11.28515625" style="22" customWidth="1"/>
    <col min="6672" max="6672" width="12.85546875" style="22" customWidth="1"/>
    <col min="6673" max="6673" width="12.140625" style="22" customWidth="1"/>
    <col min="6674" max="6674" width="11.7109375" style="22" customWidth="1"/>
    <col min="6675" max="6675" width="11.42578125" style="22" customWidth="1"/>
    <col min="6676" max="6676" width="12.7109375" style="22" customWidth="1"/>
    <col min="6677" max="6677" width="4.140625" style="22" customWidth="1"/>
    <col min="6678" max="6678" width="45.28515625" style="22" customWidth="1"/>
    <col min="6679" max="6679" width="14.85546875" style="22" customWidth="1"/>
    <col min="6680" max="6680" width="12.28515625" style="22" customWidth="1"/>
    <col min="6681" max="6682" width="11.140625" style="22" customWidth="1"/>
    <col min="6683" max="6683" width="12.42578125" style="22" customWidth="1"/>
    <col min="6684" max="6684" width="11.42578125" style="22" customWidth="1"/>
    <col min="6685" max="6685" width="13.5703125" style="22" customWidth="1"/>
    <col min="6686" max="6923" width="11.5703125" style="22"/>
    <col min="6924" max="6924" width="23.140625" style="22" customWidth="1"/>
    <col min="6925" max="6925" width="42.85546875" style="22" customWidth="1"/>
    <col min="6926" max="6926" width="11.5703125" style="22"/>
    <col min="6927" max="6927" width="11.28515625" style="22" customWidth="1"/>
    <col min="6928" max="6928" width="12.85546875" style="22" customWidth="1"/>
    <col min="6929" max="6929" width="12.140625" style="22" customWidth="1"/>
    <col min="6930" max="6930" width="11.7109375" style="22" customWidth="1"/>
    <col min="6931" max="6931" width="11.42578125" style="22" customWidth="1"/>
    <col min="6932" max="6932" width="12.7109375" style="22" customWidth="1"/>
    <col min="6933" max="6933" width="4.140625" style="22" customWidth="1"/>
    <col min="6934" max="6934" width="45.28515625" style="22" customWidth="1"/>
    <col min="6935" max="6935" width="14.85546875" style="22" customWidth="1"/>
    <col min="6936" max="6936" width="12.28515625" style="22" customWidth="1"/>
    <col min="6937" max="6938" width="11.140625" style="22" customWidth="1"/>
    <col min="6939" max="6939" width="12.42578125" style="22" customWidth="1"/>
    <col min="6940" max="6940" width="11.42578125" style="22" customWidth="1"/>
    <col min="6941" max="6941" width="13.5703125" style="22" customWidth="1"/>
    <col min="6942" max="7179" width="11.5703125" style="22"/>
    <col min="7180" max="7180" width="23.140625" style="22" customWidth="1"/>
    <col min="7181" max="7181" width="42.85546875" style="22" customWidth="1"/>
    <col min="7182" max="7182" width="11.5703125" style="22"/>
    <col min="7183" max="7183" width="11.28515625" style="22" customWidth="1"/>
    <col min="7184" max="7184" width="12.85546875" style="22" customWidth="1"/>
    <col min="7185" max="7185" width="12.140625" style="22" customWidth="1"/>
    <col min="7186" max="7186" width="11.7109375" style="22" customWidth="1"/>
    <col min="7187" max="7187" width="11.42578125" style="22" customWidth="1"/>
    <col min="7188" max="7188" width="12.7109375" style="22" customWidth="1"/>
    <col min="7189" max="7189" width="4.140625" style="22" customWidth="1"/>
    <col min="7190" max="7190" width="45.28515625" style="22" customWidth="1"/>
    <col min="7191" max="7191" width="14.85546875" style="22" customWidth="1"/>
    <col min="7192" max="7192" width="12.28515625" style="22" customWidth="1"/>
    <col min="7193" max="7194" width="11.140625" style="22" customWidth="1"/>
    <col min="7195" max="7195" width="12.42578125" style="22" customWidth="1"/>
    <col min="7196" max="7196" width="11.42578125" style="22" customWidth="1"/>
    <col min="7197" max="7197" width="13.5703125" style="22" customWidth="1"/>
    <col min="7198" max="7435" width="11.5703125" style="22"/>
    <col min="7436" max="7436" width="23.140625" style="22" customWidth="1"/>
    <col min="7437" max="7437" width="42.85546875" style="22" customWidth="1"/>
    <col min="7438" max="7438" width="11.5703125" style="22"/>
    <col min="7439" max="7439" width="11.28515625" style="22" customWidth="1"/>
    <col min="7440" max="7440" width="12.85546875" style="22" customWidth="1"/>
    <col min="7441" max="7441" width="12.140625" style="22" customWidth="1"/>
    <col min="7442" max="7442" width="11.7109375" style="22" customWidth="1"/>
    <col min="7443" max="7443" width="11.42578125" style="22" customWidth="1"/>
    <col min="7444" max="7444" width="12.7109375" style="22" customWidth="1"/>
    <col min="7445" max="7445" width="4.140625" style="22" customWidth="1"/>
    <col min="7446" max="7446" width="45.28515625" style="22" customWidth="1"/>
    <col min="7447" max="7447" width="14.85546875" style="22" customWidth="1"/>
    <col min="7448" max="7448" width="12.28515625" style="22" customWidth="1"/>
    <col min="7449" max="7450" width="11.140625" style="22" customWidth="1"/>
    <col min="7451" max="7451" width="12.42578125" style="22" customWidth="1"/>
    <col min="7452" max="7452" width="11.42578125" style="22" customWidth="1"/>
    <col min="7453" max="7453" width="13.5703125" style="22" customWidth="1"/>
    <col min="7454" max="7691" width="11.5703125" style="22"/>
    <col min="7692" max="7692" width="23.140625" style="22" customWidth="1"/>
    <col min="7693" max="7693" width="42.85546875" style="22" customWidth="1"/>
    <col min="7694" max="7694" width="11.5703125" style="22"/>
    <col min="7695" max="7695" width="11.28515625" style="22" customWidth="1"/>
    <col min="7696" max="7696" width="12.85546875" style="22" customWidth="1"/>
    <col min="7697" max="7697" width="12.140625" style="22" customWidth="1"/>
    <col min="7698" max="7698" width="11.7109375" style="22" customWidth="1"/>
    <col min="7699" max="7699" width="11.42578125" style="22" customWidth="1"/>
    <col min="7700" max="7700" width="12.7109375" style="22" customWidth="1"/>
    <col min="7701" max="7701" width="4.140625" style="22" customWidth="1"/>
    <col min="7702" max="7702" width="45.28515625" style="22" customWidth="1"/>
    <col min="7703" max="7703" width="14.85546875" style="22" customWidth="1"/>
    <col min="7704" max="7704" width="12.28515625" style="22" customWidth="1"/>
    <col min="7705" max="7706" width="11.140625" style="22" customWidth="1"/>
    <col min="7707" max="7707" width="12.42578125" style="22" customWidth="1"/>
    <col min="7708" max="7708" width="11.42578125" style="22" customWidth="1"/>
    <col min="7709" max="7709" width="13.5703125" style="22" customWidth="1"/>
    <col min="7710" max="7947" width="11.5703125" style="22"/>
    <col min="7948" max="7948" width="23.140625" style="22" customWidth="1"/>
    <col min="7949" max="7949" width="42.85546875" style="22" customWidth="1"/>
    <col min="7950" max="7950" width="11.5703125" style="22"/>
    <col min="7951" max="7951" width="11.28515625" style="22" customWidth="1"/>
    <col min="7952" max="7952" width="12.85546875" style="22" customWidth="1"/>
    <col min="7953" max="7953" width="12.140625" style="22" customWidth="1"/>
    <col min="7954" max="7954" width="11.7109375" style="22" customWidth="1"/>
    <col min="7955" max="7955" width="11.42578125" style="22" customWidth="1"/>
    <col min="7956" max="7956" width="12.7109375" style="22" customWidth="1"/>
    <col min="7957" max="7957" width="4.140625" style="22" customWidth="1"/>
    <col min="7958" max="7958" width="45.28515625" style="22" customWidth="1"/>
    <col min="7959" max="7959" width="14.85546875" style="22" customWidth="1"/>
    <col min="7960" max="7960" width="12.28515625" style="22" customWidth="1"/>
    <col min="7961" max="7962" width="11.140625" style="22" customWidth="1"/>
    <col min="7963" max="7963" width="12.42578125" style="22" customWidth="1"/>
    <col min="7964" max="7964" width="11.42578125" style="22" customWidth="1"/>
    <col min="7965" max="7965" width="13.5703125" style="22" customWidth="1"/>
    <col min="7966" max="8203" width="11.5703125" style="22"/>
    <col min="8204" max="8204" width="23.140625" style="22" customWidth="1"/>
    <col min="8205" max="8205" width="42.85546875" style="22" customWidth="1"/>
    <col min="8206" max="8206" width="11.5703125" style="22"/>
    <col min="8207" max="8207" width="11.28515625" style="22" customWidth="1"/>
    <col min="8208" max="8208" width="12.85546875" style="22" customWidth="1"/>
    <col min="8209" max="8209" width="12.140625" style="22" customWidth="1"/>
    <col min="8210" max="8210" width="11.7109375" style="22" customWidth="1"/>
    <col min="8211" max="8211" width="11.42578125" style="22" customWidth="1"/>
    <col min="8212" max="8212" width="12.7109375" style="22" customWidth="1"/>
    <col min="8213" max="8213" width="4.140625" style="22" customWidth="1"/>
    <col min="8214" max="8214" width="45.28515625" style="22" customWidth="1"/>
    <col min="8215" max="8215" width="14.85546875" style="22" customWidth="1"/>
    <col min="8216" max="8216" width="12.28515625" style="22" customWidth="1"/>
    <col min="8217" max="8218" width="11.140625" style="22" customWidth="1"/>
    <col min="8219" max="8219" width="12.42578125" style="22" customWidth="1"/>
    <col min="8220" max="8220" width="11.42578125" style="22" customWidth="1"/>
    <col min="8221" max="8221" width="13.5703125" style="22" customWidth="1"/>
    <col min="8222" max="8459" width="11.5703125" style="22"/>
    <col min="8460" max="8460" width="23.140625" style="22" customWidth="1"/>
    <col min="8461" max="8461" width="42.85546875" style="22" customWidth="1"/>
    <col min="8462" max="8462" width="11.5703125" style="22"/>
    <col min="8463" max="8463" width="11.28515625" style="22" customWidth="1"/>
    <col min="8464" max="8464" width="12.85546875" style="22" customWidth="1"/>
    <col min="8465" max="8465" width="12.140625" style="22" customWidth="1"/>
    <col min="8466" max="8466" width="11.7109375" style="22" customWidth="1"/>
    <col min="8467" max="8467" width="11.42578125" style="22" customWidth="1"/>
    <col min="8468" max="8468" width="12.7109375" style="22" customWidth="1"/>
    <col min="8469" max="8469" width="4.140625" style="22" customWidth="1"/>
    <col min="8470" max="8470" width="45.28515625" style="22" customWidth="1"/>
    <col min="8471" max="8471" width="14.85546875" style="22" customWidth="1"/>
    <col min="8472" max="8472" width="12.28515625" style="22" customWidth="1"/>
    <col min="8473" max="8474" width="11.140625" style="22" customWidth="1"/>
    <col min="8475" max="8475" width="12.42578125" style="22" customWidth="1"/>
    <col min="8476" max="8476" width="11.42578125" style="22" customWidth="1"/>
    <col min="8477" max="8477" width="13.5703125" style="22" customWidth="1"/>
    <col min="8478" max="8715" width="11.5703125" style="22"/>
    <col min="8716" max="8716" width="23.140625" style="22" customWidth="1"/>
    <col min="8717" max="8717" width="42.85546875" style="22" customWidth="1"/>
    <col min="8718" max="8718" width="11.5703125" style="22"/>
    <col min="8719" max="8719" width="11.28515625" style="22" customWidth="1"/>
    <col min="8720" max="8720" width="12.85546875" style="22" customWidth="1"/>
    <col min="8721" max="8721" width="12.140625" style="22" customWidth="1"/>
    <col min="8722" max="8722" width="11.7109375" style="22" customWidth="1"/>
    <col min="8723" max="8723" width="11.42578125" style="22" customWidth="1"/>
    <col min="8724" max="8724" width="12.7109375" style="22" customWidth="1"/>
    <col min="8725" max="8725" width="4.140625" style="22" customWidth="1"/>
    <col min="8726" max="8726" width="45.28515625" style="22" customWidth="1"/>
    <col min="8727" max="8727" width="14.85546875" style="22" customWidth="1"/>
    <col min="8728" max="8728" width="12.28515625" style="22" customWidth="1"/>
    <col min="8729" max="8730" width="11.140625" style="22" customWidth="1"/>
    <col min="8731" max="8731" width="12.42578125" style="22" customWidth="1"/>
    <col min="8732" max="8732" width="11.42578125" style="22" customWidth="1"/>
    <col min="8733" max="8733" width="13.5703125" style="22" customWidth="1"/>
    <col min="8734" max="8971" width="11.5703125" style="22"/>
    <col min="8972" max="8972" width="23.140625" style="22" customWidth="1"/>
    <col min="8973" max="8973" width="42.85546875" style="22" customWidth="1"/>
    <col min="8974" max="8974" width="11.5703125" style="22"/>
    <col min="8975" max="8975" width="11.28515625" style="22" customWidth="1"/>
    <col min="8976" max="8976" width="12.85546875" style="22" customWidth="1"/>
    <col min="8977" max="8977" width="12.140625" style="22" customWidth="1"/>
    <col min="8978" max="8978" width="11.7109375" style="22" customWidth="1"/>
    <col min="8979" max="8979" width="11.42578125" style="22" customWidth="1"/>
    <col min="8980" max="8980" width="12.7109375" style="22" customWidth="1"/>
    <col min="8981" max="8981" width="4.140625" style="22" customWidth="1"/>
    <col min="8982" max="8982" width="45.28515625" style="22" customWidth="1"/>
    <col min="8983" max="8983" width="14.85546875" style="22" customWidth="1"/>
    <col min="8984" max="8984" width="12.28515625" style="22" customWidth="1"/>
    <col min="8985" max="8986" width="11.140625" style="22" customWidth="1"/>
    <col min="8987" max="8987" width="12.42578125" style="22" customWidth="1"/>
    <col min="8988" max="8988" width="11.42578125" style="22" customWidth="1"/>
    <col min="8989" max="8989" width="13.5703125" style="22" customWidth="1"/>
    <col min="8990" max="9227" width="11.5703125" style="22"/>
    <col min="9228" max="9228" width="23.140625" style="22" customWidth="1"/>
    <col min="9229" max="9229" width="42.85546875" style="22" customWidth="1"/>
    <col min="9230" max="9230" width="11.5703125" style="22"/>
    <col min="9231" max="9231" width="11.28515625" style="22" customWidth="1"/>
    <col min="9232" max="9232" width="12.85546875" style="22" customWidth="1"/>
    <col min="9233" max="9233" width="12.140625" style="22" customWidth="1"/>
    <col min="9234" max="9234" width="11.7109375" style="22" customWidth="1"/>
    <col min="9235" max="9235" width="11.42578125" style="22" customWidth="1"/>
    <col min="9236" max="9236" width="12.7109375" style="22" customWidth="1"/>
    <col min="9237" max="9237" width="4.140625" style="22" customWidth="1"/>
    <col min="9238" max="9238" width="45.28515625" style="22" customWidth="1"/>
    <col min="9239" max="9239" width="14.85546875" style="22" customWidth="1"/>
    <col min="9240" max="9240" width="12.28515625" style="22" customWidth="1"/>
    <col min="9241" max="9242" width="11.140625" style="22" customWidth="1"/>
    <col min="9243" max="9243" width="12.42578125" style="22" customWidth="1"/>
    <col min="9244" max="9244" width="11.42578125" style="22" customWidth="1"/>
    <col min="9245" max="9245" width="13.5703125" style="22" customWidth="1"/>
    <col min="9246" max="9483" width="11.5703125" style="22"/>
    <col min="9484" max="9484" width="23.140625" style="22" customWidth="1"/>
    <col min="9485" max="9485" width="42.85546875" style="22" customWidth="1"/>
    <col min="9486" max="9486" width="11.5703125" style="22"/>
    <col min="9487" max="9487" width="11.28515625" style="22" customWidth="1"/>
    <col min="9488" max="9488" width="12.85546875" style="22" customWidth="1"/>
    <col min="9489" max="9489" width="12.140625" style="22" customWidth="1"/>
    <col min="9490" max="9490" width="11.7109375" style="22" customWidth="1"/>
    <col min="9491" max="9491" width="11.42578125" style="22" customWidth="1"/>
    <col min="9492" max="9492" width="12.7109375" style="22" customWidth="1"/>
    <col min="9493" max="9493" width="4.140625" style="22" customWidth="1"/>
    <col min="9494" max="9494" width="45.28515625" style="22" customWidth="1"/>
    <col min="9495" max="9495" width="14.85546875" style="22" customWidth="1"/>
    <col min="9496" max="9496" width="12.28515625" style="22" customWidth="1"/>
    <col min="9497" max="9498" width="11.140625" style="22" customWidth="1"/>
    <col min="9499" max="9499" width="12.42578125" style="22" customWidth="1"/>
    <col min="9500" max="9500" width="11.42578125" style="22" customWidth="1"/>
    <col min="9501" max="9501" width="13.5703125" style="22" customWidth="1"/>
    <col min="9502" max="9739" width="11.5703125" style="22"/>
    <col min="9740" max="9740" width="23.140625" style="22" customWidth="1"/>
    <col min="9741" max="9741" width="42.85546875" style="22" customWidth="1"/>
    <col min="9742" max="9742" width="11.5703125" style="22"/>
    <col min="9743" max="9743" width="11.28515625" style="22" customWidth="1"/>
    <col min="9744" max="9744" width="12.85546875" style="22" customWidth="1"/>
    <col min="9745" max="9745" width="12.140625" style="22" customWidth="1"/>
    <col min="9746" max="9746" width="11.7109375" style="22" customWidth="1"/>
    <col min="9747" max="9747" width="11.42578125" style="22" customWidth="1"/>
    <col min="9748" max="9748" width="12.7109375" style="22" customWidth="1"/>
    <col min="9749" max="9749" width="4.140625" style="22" customWidth="1"/>
    <col min="9750" max="9750" width="45.28515625" style="22" customWidth="1"/>
    <col min="9751" max="9751" width="14.85546875" style="22" customWidth="1"/>
    <col min="9752" max="9752" width="12.28515625" style="22" customWidth="1"/>
    <col min="9753" max="9754" width="11.140625" style="22" customWidth="1"/>
    <col min="9755" max="9755" width="12.42578125" style="22" customWidth="1"/>
    <col min="9756" max="9756" width="11.42578125" style="22" customWidth="1"/>
    <col min="9757" max="9757" width="13.5703125" style="22" customWidth="1"/>
    <col min="9758" max="9995" width="11.5703125" style="22"/>
    <col min="9996" max="9996" width="23.140625" style="22" customWidth="1"/>
    <col min="9997" max="9997" width="42.85546875" style="22" customWidth="1"/>
    <col min="9998" max="9998" width="11.5703125" style="22"/>
    <col min="9999" max="9999" width="11.28515625" style="22" customWidth="1"/>
    <col min="10000" max="10000" width="12.85546875" style="22" customWidth="1"/>
    <col min="10001" max="10001" width="12.140625" style="22" customWidth="1"/>
    <col min="10002" max="10002" width="11.7109375" style="22" customWidth="1"/>
    <col min="10003" max="10003" width="11.42578125" style="22" customWidth="1"/>
    <col min="10004" max="10004" width="12.7109375" style="22" customWidth="1"/>
    <col min="10005" max="10005" width="4.140625" style="22" customWidth="1"/>
    <col min="10006" max="10006" width="45.28515625" style="22" customWidth="1"/>
    <col min="10007" max="10007" width="14.85546875" style="22" customWidth="1"/>
    <col min="10008" max="10008" width="12.28515625" style="22" customWidth="1"/>
    <col min="10009" max="10010" width="11.140625" style="22" customWidth="1"/>
    <col min="10011" max="10011" width="12.42578125" style="22" customWidth="1"/>
    <col min="10012" max="10012" width="11.42578125" style="22" customWidth="1"/>
    <col min="10013" max="10013" width="13.5703125" style="22" customWidth="1"/>
    <col min="10014" max="10251" width="11.5703125" style="22"/>
    <col min="10252" max="10252" width="23.140625" style="22" customWidth="1"/>
    <col min="10253" max="10253" width="42.85546875" style="22" customWidth="1"/>
    <col min="10254" max="10254" width="11.5703125" style="22"/>
    <col min="10255" max="10255" width="11.28515625" style="22" customWidth="1"/>
    <col min="10256" max="10256" width="12.85546875" style="22" customWidth="1"/>
    <col min="10257" max="10257" width="12.140625" style="22" customWidth="1"/>
    <col min="10258" max="10258" width="11.7109375" style="22" customWidth="1"/>
    <col min="10259" max="10259" width="11.42578125" style="22" customWidth="1"/>
    <col min="10260" max="10260" width="12.7109375" style="22" customWidth="1"/>
    <col min="10261" max="10261" width="4.140625" style="22" customWidth="1"/>
    <col min="10262" max="10262" width="45.28515625" style="22" customWidth="1"/>
    <col min="10263" max="10263" width="14.85546875" style="22" customWidth="1"/>
    <col min="10264" max="10264" width="12.28515625" style="22" customWidth="1"/>
    <col min="10265" max="10266" width="11.140625" style="22" customWidth="1"/>
    <col min="10267" max="10267" width="12.42578125" style="22" customWidth="1"/>
    <col min="10268" max="10268" width="11.42578125" style="22" customWidth="1"/>
    <col min="10269" max="10269" width="13.5703125" style="22" customWidth="1"/>
    <col min="10270" max="10507" width="11.5703125" style="22"/>
    <col min="10508" max="10508" width="23.140625" style="22" customWidth="1"/>
    <col min="10509" max="10509" width="42.85546875" style="22" customWidth="1"/>
    <col min="10510" max="10510" width="11.5703125" style="22"/>
    <col min="10511" max="10511" width="11.28515625" style="22" customWidth="1"/>
    <col min="10512" max="10512" width="12.85546875" style="22" customWidth="1"/>
    <col min="10513" max="10513" width="12.140625" style="22" customWidth="1"/>
    <col min="10514" max="10514" width="11.7109375" style="22" customWidth="1"/>
    <col min="10515" max="10515" width="11.42578125" style="22" customWidth="1"/>
    <col min="10516" max="10516" width="12.7109375" style="22" customWidth="1"/>
    <col min="10517" max="10517" width="4.140625" style="22" customWidth="1"/>
    <col min="10518" max="10518" width="45.28515625" style="22" customWidth="1"/>
    <col min="10519" max="10519" width="14.85546875" style="22" customWidth="1"/>
    <col min="10520" max="10520" width="12.28515625" style="22" customWidth="1"/>
    <col min="10521" max="10522" width="11.140625" style="22" customWidth="1"/>
    <col min="10523" max="10523" width="12.42578125" style="22" customWidth="1"/>
    <col min="10524" max="10524" width="11.42578125" style="22" customWidth="1"/>
    <col min="10525" max="10525" width="13.5703125" style="22" customWidth="1"/>
    <col min="10526" max="10763" width="11.5703125" style="22"/>
    <col min="10764" max="10764" width="23.140625" style="22" customWidth="1"/>
    <col min="10765" max="10765" width="42.85546875" style="22" customWidth="1"/>
    <col min="10766" max="10766" width="11.5703125" style="22"/>
    <col min="10767" max="10767" width="11.28515625" style="22" customWidth="1"/>
    <col min="10768" max="10768" width="12.85546875" style="22" customWidth="1"/>
    <col min="10769" max="10769" width="12.140625" style="22" customWidth="1"/>
    <col min="10770" max="10770" width="11.7109375" style="22" customWidth="1"/>
    <col min="10771" max="10771" width="11.42578125" style="22" customWidth="1"/>
    <col min="10772" max="10772" width="12.7109375" style="22" customWidth="1"/>
    <col min="10773" max="10773" width="4.140625" style="22" customWidth="1"/>
    <col min="10774" max="10774" width="45.28515625" style="22" customWidth="1"/>
    <col min="10775" max="10775" width="14.85546875" style="22" customWidth="1"/>
    <col min="10776" max="10776" width="12.28515625" style="22" customWidth="1"/>
    <col min="10777" max="10778" width="11.140625" style="22" customWidth="1"/>
    <col min="10779" max="10779" width="12.42578125" style="22" customWidth="1"/>
    <col min="10780" max="10780" width="11.42578125" style="22" customWidth="1"/>
    <col min="10781" max="10781" width="13.5703125" style="22" customWidth="1"/>
    <col min="10782" max="11019" width="11.5703125" style="22"/>
    <col min="11020" max="11020" width="23.140625" style="22" customWidth="1"/>
    <col min="11021" max="11021" width="42.85546875" style="22" customWidth="1"/>
    <col min="11022" max="11022" width="11.5703125" style="22"/>
    <col min="11023" max="11023" width="11.28515625" style="22" customWidth="1"/>
    <col min="11024" max="11024" width="12.85546875" style="22" customWidth="1"/>
    <col min="11025" max="11025" width="12.140625" style="22" customWidth="1"/>
    <col min="11026" max="11026" width="11.7109375" style="22" customWidth="1"/>
    <col min="11027" max="11027" width="11.42578125" style="22" customWidth="1"/>
    <col min="11028" max="11028" width="12.7109375" style="22" customWidth="1"/>
    <col min="11029" max="11029" width="4.140625" style="22" customWidth="1"/>
    <col min="11030" max="11030" width="45.28515625" style="22" customWidth="1"/>
    <col min="11031" max="11031" width="14.85546875" style="22" customWidth="1"/>
    <col min="11032" max="11032" width="12.28515625" style="22" customWidth="1"/>
    <col min="11033" max="11034" width="11.140625" style="22" customWidth="1"/>
    <col min="11035" max="11035" width="12.42578125" style="22" customWidth="1"/>
    <col min="11036" max="11036" width="11.42578125" style="22" customWidth="1"/>
    <col min="11037" max="11037" width="13.5703125" style="22" customWidth="1"/>
    <col min="11038" max="11275" width="11.5703125" style="22"/>
    <col min="11276" max="11276" width="23.140625" style="22" customWidth="1"/>
    <col min="11277" max="11277" width="42.85546875" style="22" customWidth="1"/>
    <col min="11278" max="11278" width="11.5703125" style="22"/>
    <col min="11279" max="11279" width="11.28515625" style="22" customWidth="1"/>
    <col min="11280" max="11280" width="12.85546875" style="22" customWidth="1"/>
    <col min="11281" max="11281" width="12.140625" style="22" customWidth="1"/>
    <col min="11282" max="11282" width="11.7109375" style="22" customWidth="1"/>
    <col min="11283" max="11283" width="11.42578125" style="22" customWidth="1"/>
    <col min="11284" max="11284" width="12.7109375" style="22" customWidth="1"/>
    <col min="11285" max="11285" width="4.140625" style="22" customWidth="1"/>
    <col min="11286" max="11286" width="45.28515625" style="22" customWidth="1"/>
    <col min="11287" max="11287" width="14.85546875" style="22" customWidth="1"/>
    <col min="11288" max="11288" width="12.28515625" style="22" customWidth="1"/>
    <col min="11289" max="11290" width="11.140625" style="22" customWidth="1"/>
    <col min="11291" max="11291" width="12.42578125" style="22" customWidth="1"/>
    <col min="11292" max="11292" width="11.42578125" style="22" customWidth="1"/>
    <col min="11293" max="11293" width="13.5703125" style="22" customWidth="1"/>
    <col min="11294" max="11531" width="11.5703125" style="22"/>
    <col min="11532" max="11532" width="23.140625" style="22" customWidth="1"/>
    <col min="11533" max="11533" width="42.85546875" style="22" customWidth="1"/>
    <col min="11534" max="11534" width="11.5703125" style="22"/>
    <col min="11535" max="11535" width="11.28515625" style="22" customWidth="1"/>
    <col min="11536" max="11536" width="12.85546875" style="22" customWidth="1"/>
    <col min="11537" max="11537" width="12.140625" style="22" customWidth="1"/>
    <col min="11538" max="11538" width="11.7109375" style="22" customWidth="1"/>
    <col min="11539" max="11539" width="11.42578125" style="22" customWidth="1"/>
    <col min="11540" max="11540" width="12.7109375" style="22" customWidth="1"/>
    <col min="11541" max="11541" width="4.140625" style="22" customWidth="1"/>
    <col min="11542" max="11542" width="45.28515625" style="22" customWidth="1"/>
    <col min="11543" max="11543" width="14.85546875" style="22" customWidth="1"/>
    <col min="11544" max="11544" width="12.28515625" style="22" customWidth="1"/>
    <col min="11545" max="11546" width="11.140625" style="22" customWidth="1"/>
    <col min="11547" max="11547" width="12.42578125" style="22" customWidth="1"/>
    <col min="11548" max="11548" width="11.42578125" style="22" customWidth="1"/>
    <col min="11549" max="11549" width="13.5703125" style="22" customWidth="1"/>
    <col min="11550" max="11787" width="11.5703125" style="22"/>
    <col min="11788" max="11788" width="23.140625" style="22" customWidth="1"/>
    <col min="11789" max="11789" width="42.85546875" style="22" customWidth="1"/>
    <col min="11790" max="11790" width="11.5703125" style="22"/>
    <col min="11791" max="11791" width="11.28515625" style="22" customWidth="1"/>
    <col min="11792" max="11792" width="12.85546875" style="22" customWidth="1"/>
    <col min="11793" max="11793" width="12.140625" style="22" customWidth="1"/>
    <col min="11794" max="11794" width="11.7109375" style="22" customWidth="1"/>
    <col min="11795" max="11795" width="11.42578125" style="22" customWidth="1"/>
    <col min="11796" max="11796" width="12.7109375" style="22" customWidth="1"/>
    <col min="11797" max="11797" width="4.140625" style="22" customWidth="1"/>
    <col min="11798" max="11798" width="45.28515625" style="22" customWidth="1"/>
    <col min="11799" max="11799" width="14.85546875" style="22" customWidth="1"/>
    <col min="11800" max="11800" width="12.28515625" style="22" customWidth="1"/>
    <col min="11801" max="11802" width="11.140625" style="22" customWidth="1"/>
    <col min="11803" max="11803" width="12.42578125" style="22" customWidth="1"/>
    <col min="11804" max="11804" width="11.42578125" style="22" customWidth="1"/>
    <col min="11805" max="11805" width="13.5703125" style="22" customWidth="1"/>
    <col min="11806" max="12043" width="11.5703125" style="22"/>
    <col min="12044" max="12044" width="23.140625" style="22" customWidth="1"/>
    <col min="12045" max="12045" width="42.85546875" style="22" customWidth="1"/>
    <col min="12046" max="12046" width="11.5703125" style="22"/>
    <col min="12047" max="12047" width="11.28515625" style="22" customWidth="1"/>
    <col min="12048" max="12048" width="12.85546875" style="22" customWidth="1"/>
    <col min="12049" max="12049" width="12.140625" style="22" customWidth="1"/>
    <col min="12050" max="12050" width="11.7109375" style="22" customWidth="1"/>
    <col min="12051" max="12051" width="11.42578125" style="22" customWidth="1"/>
    <col min="12052" max="12052" width="12.7109375" style="22" customWidth="1"/>
    <col min="12053" max="12053" width="4.140625" style="22" customWidth="1"/>
    <col min="12054" max="12054" width="45.28515625" style="22" customWidth="1"/>
    <col min="12055" max="12055" width="14.85546875" style="22" customWidth="1"/>
    <col min="12056" max="12056" width="12.28515625" style="22" customWidth="1"/>
    <col min="12057" max="12058" width="11.140625" style="22" customWidth="1"/>
    <col min="12059" max="12059" width="12.42578125" style="22" customWidth="1"/>
    <col min="12060" max="12060" width="11.42578125" style="22" customWidth="1"/>
    <col min="12061" max="12061" width="13.5703125" style="22" customWidth="1"/>
    <col min="12062" max="12299" width="11.5703125" style="22"/>
    <col min="12300" max="12300" width="23.140625" style="22" customWidth="1"/>
    <col min="12301" max="12301" width="42.85546875" style="22" customWidth="1"/>
    <col min="12302" max="12302" width="11.5703125" style="22"/>
    <col min="12303" max="12303" width="11.28515625" style="22" customWidth="1"/>
    <col min="12304" max="12304" width="12.85546875" style="22" customWidth="1"/>
    <col min="12305" max="12305" width="12.140625" style="22" customWidth="1"/>
    <col min="12306" max="12306" width="11.7109375" style="22" customWidth="1"/>
    <col min="12307" max="12307" width="11.42578125" style="22" customWidth="1"/>
    <col min="12308" max="12308" width="12.7109375" style="22" customWidth="1"/>
    <col min="12309" max="12309" width="4.140625" style="22" customWidth="1"/>
    <col min="12310" max="12310" width="45.28515625" style="22" customWidth="1"/>
    <col min="12311" max="12311" width="14.85546875" style="22" customWidth="1"/>
    <col min="12312" max="12312" width="12.28515625" style="22" customWidth="1"/>
    <col min="12313" max="12314" width="11.140625" style="22" customWidth="1"/>
    <col min="12315" max="12315" width="12.42578125" style="22" customWidth="1"/>
    <col min="12316" max="12316" width="11.42578125" style="22" customWidth="1"/>
    <col min="12317" max="12317" width="13.5703125" style="22" customWidth="1"/>
    <col min="12318" max="12555" width="11.5703125" style="22"/>
    <col min="12556" max="12556" width="23.140625" style="22" customWidth="1"/>
    <col min="12557" max="12557" width="42.85546875" style="22" customWidth="1"/>
    <col min="12558" max="12558" width="11.5703125" style="22"/>
    <col min="12559" max="12559" width="11.28515625" style="22" customWidth="1"/>
    <col min="12560" max="12560" width="12.85546875" style="22" customWidth="1"/>
    <col min="12561" max="12561" width="12.140625" style="22" customWidth="1"/>
    <col min="12562" max="12562" width="11.7109375" style="22" customWidth="1"/>
    <col min="12563" max="12563" width="11.42578125" style="22" customWidth="1"/>
    <col min="12564" max="12564" width="12.7109375" style="22" customWidth="1"/>
    <col min="12565" max="12565" width="4.140625" style="22" customWidth="1"/>
    <col min="12566" max="12566" width="45.28515625" style="22" customWidth="1"/>
    <col min="12567" max="12567" width="14.85546875" style="22" customWidth="1"/>
    <col min="12568" max="12568" width="12.28515625" style="22" customWidth="1"/>
    <col min="12569" max="12570" width="11.140625" style="22" customWidth="1"/>
    <col min="12571" max="12571" width="12.42578125" style="22" customWidth="1"/>
    <col min="12572" max="12572" width="11.42578125" style="22" customWidth="1"/>
    <col min="12573" max="12573" width="13.5703125" style="22" customWidth="1"/>
    <col min="12574" max="12811" width="11.5703125" style="22"/>
    <col min="12812" max="12812" width="23.140625" style="22" customWidth="1"/>
    <col min="12813" max="12813" width="42.85546875" style="22" customWidth="1"/>
    <col min="12814" max="12814" width="11.5703125" style="22"/>
    <col min="12815" max="12815" width="11.28515625" style="22" customWidth="1"/>
    <col min="12816" max="12816" width="12.85546875" style="22" customWidth="1"/>
    <col min="12817" max="12817" width="12.140625" style="22" customWidth="1"/>
    <col min="12818" max="12818" width="11.7109375" style="22" customWidth="1"/>
    <col min="12819" max="12819" width="11.42578125" style="22" customWidth="1"/>
    <col min="12820" max="12820" width="12.7109375" style="22" customWidth="1"/>
    <col min="12821" max="12821" width="4.140625" style="22" customWidth="1"/>
    <col min="12822" max="12822" width="45.28515625" style="22" customWidth="1"/>
    <col min="12823" max="12823" width="14.85546875" style="22" customWidth="1"/>
    <col min="12824" max="12824" width="12.28515625" style="22" customWidth="1"/>
    <col min="12825" max="12826" width="11.140625" style="22" customWidth="1"/>
    <col min="12827" max="12827" width="12.42578125" style="22" customWidth="1"/>
    <col min="12828" max="12828" width="11.42578125" style="22" customWidth="1"/>
    <col min="12829" max="12829" width="13.5703125" style="22" customWidth="1"/>
    <col min="12830" max="13067" width="11.5703125" style="22"/>
    <col min="13068" max="13068" width="23.140625" style="22" customWidth="1"/>
    <col min="13069" max="13069" width="42.85546875" style="22" customWidth="1"/>
    <col min="13070" max="13070" width="11.5703125" style="22"/>
    <col min="13071" max="13071" width="11.28515625" style="22" customWidth="1"/>
    <col min="13072" max="13072" width="12.85546875" style="22" customWidth="1"/>
    <col min="13073" max="13073" width="12.140625" style="22" customWidth="1"/>
    <col min="13074" max="13074" width="11.7109375" style="22" customWidth="1"/>
    <col min="13075" max="13075" width="11.42578125" style="22" customWidth="1"/>
    <col min="13076" max="13076" width="12.7109375" style="22" customWidth="1"/>
    <col min="13077" max="13077" width="4.140625" style="22" customWidth="1"/>
    <col min="13078" max="13078" width="45.28515625" style="22" customWidth="1"/>
    <col min="13079" max="13079" width="14.85546875" style="22" customWidth="1"/>
    <col min="13080" max="13080" width="12.28515625" style="22" customWidth="1"/>
    <col min="13081" max="13082" width="11.140625" style="22" customWidth="1"/>
    <col min="13083" max="13083" width="12.42578125" style="22" customWidth="1"/>
    <col min="13084" max="13084" width="11.42578125" style="22" customWidth="1"/>
    <col min="13085" max="13085" width="13.5703125" style="22" customWidth="1"/>
    <col min="13086" max="13323" width="11.5703125" style="22"/>
    <col min="13324" max="13324" width="23.140625" style="22" customWidth="1"/>
    <col min="13325" max="13325" width="42.85546875" style="22" customWidth="1"/>
    <col min="13326" max="13326" width="11.5703125" style="22"/>
    <col min="13327" max="13327" width="11.28515625" style="22" customWidth="1"/>
    <col min="13328" max="13328" width="12.85546875" style="22" customWidth="1"/>
    <col min="13329" max="13329" width="12.140625" style="22" customWidth="1"/>
    <col min="13330" max="13330" width="11.7109375" style="22" customWidth="1"/>
    <col min="13331" max="13331" width="11.42578125" style="22" customWidth="1"/>
    <col min="13332" max="13332" width="12.7109375" style="22" customWidth="1"/>
    <col min="13333" max="13333" width="4.140625" style="22" customWidth="1"/>
    <col min="13334" max="13334" width="45.28515625" style="22" customWidth="1"/>
    <col min="13335" max="13335" width="14.85546875" style="22" customWidth="1"/>
    <col min="13336" max="13336" width="12.28515625" style="22" customWidth="1"/>
    <col min="13337" max="13338" width="11.140625" style="22" customWidth="1"/>
    <col min="13339" max="13339" width="12.42578125" style="22" customWidth="1"/>
    <col min="13340" max="13340" width="11.42578125" style="22" customWidth="1"/>
    <col min="13341" max="13341" width="13.5703125" style="22" customWidth="1"/>
    <col min="13342" max="13579" width="11.5703125" style="22"/>
    <col min="13580" max="13580" width="23.140625" style="22" customWidth="1"/>
    <col min="13581" max="13581" width="42.85546875" style="22" customWidth="1"/>
    <col min="13582" max="13582" width="11.5703125" style="22"/>
    <col min="13583" max="13583" width="11.28515625" style="22" customWidth="1"/>
    <col min="13584" max="13584" width="12.85546875" style="22" customWidth="1"/>
    <col min="13585" max="13585" width="12.140625" style="22" customWidth="1"/>
    <col min="13586" max="13586" width="11.7109375" style="22" customWidth="1"/>
    <col min="13587" max="13587" width="11.42578125" style="22" customWidth="1"/>
    <col min="13588" max="13588" width="12.7109375" style="22" customWidth="1"/>
    <col min="13589" max="13589" width="4.140625" style="22" customWidth="1"/>
    <col min="13590" max="13590" width="45.28515625" style="22" customWidth="1"/>
    <col min="13591" max="13591" width="14.85546875" style="22" customWidth="1"/>
    <col min="13592" max="13592" width="12.28515625" style="22" customWidth="1"/>
    <col min="13593" max="13594" width="11.140625" style="22" customWidth="1"/>
    <col min="13595" max="13595" width="12.42578125" style="22" customWidth="1"/>
    <col min="13596" max="13596" width="11.42578125" style="22" customWidth="1"/>
    <col min="13597" max="13597" width="13.5703125" style="22" customWidth="1"/>
    <col min="13598" max="13835" width="11.5703125" style="22"/>
    <col min="13836" max="13836" width="23.140625" style="22" customWidth="1"/>
    <col min="13837" max="13837" width="42.85546875" style="22" customWidth="1"/>
    <col min="13838" max="13838" width="11.5703125" style="22"/>
    <col min="13839" max="13839" width="11.28515625" style="22" customWidth="1"/>
    <col min="13840" max="13840" width="12.85546875" style="22" customWidth="1"/>
    <col min="13841" max="13841" width="12.140625" style="22" customWidth="1"/>
    <col min="13842" max="13842" width="11.7109375" style="22" customWidth="1"/>
    <col min="13843" max="13843" width="11.42578125" style="22" customWidth="1"/>
    <col min="13844" max="13844" width="12.7109375" style="22" customWidth="1"/>
    <col min="13845" max="13845" width="4.140625" style="22" customWidth="1"/>
    <col min="13846" max="13846" width="45.28515625" style="22" customWidth="1"/>
    <col min="13847" max="13847" width="14.85546875" style="22" customWidth="1"/>
    <col min="13848" max="13848" width="12.28515625" style="22" customWidth="1"/>
    <col min="13849" max="13850" width="11.140625" style="22" customWidth="1"/>
    <col min="13851" max="13851" width="12.42578125" style="22" customWidth="1"/>
    <col min="13852" max="13852" width="11.42578125" style="22" customWidth="1"/>
    <col min="13853" max="13853" width="13.5703125" style="22" customWidth="1"/>
    <col min="13854" max="14091" width="11.5703125" style="22"/>
    <col min="14092" max="14092" width="23.140625" style="22" customWidth="1"/>
    <col min="14093" max="14093" width="42.85546875" style="22" customWidth="1"/>
    <col min="14094" max="14094" width="11.5703125" style="22"/>
    <col min="14095" max="14095" width="11.28515625" style="22" customWidth="1"/>
    <col min="14096" max="14096" width="12.85546875" style="22" customWidth="1"/>
    <col min="14097" max="14097" width="12.140625" style="22" customWidth="1"/>
    <col min="14098" max="14098" width="11.7109375" style="22" customWidth="1"/>
    <col min="14099" max="14099" width="11.42578125" style="22" customWidth="1"/>
    <col min="14100" max="14100" width="12.7109375" style="22" customWidth="1"/>
    <col min="14101" max="14101" width="4.140625" style="22" customWidth="1"/>
    <col min="14102" max="14102" width="45.28515625" style="22" customWidth="1"/>
    <col min="14103" max="14103" width="14.85546875" style="22" customWidth="1"/>
    <col min="14104" max="14104" width="12.28515625" style="22" customWidth="1"/>
    <col min="14105" max="14106" width="11.140625" style="22" customWidth="1"/>
    <col min="14107" max="14107" width="12.42578125" style="22" customWidth="1"/>
    <col min="14108" max="14108" width="11.42578125" style="22" customWidth="1"/>
    <col min="14109" max="14109" width="13.5703125" style="22" customWidth="1"/>
    <col min="14110" max="14347" width="11.5703125" style="22"/>
    <col min="14348" max="14348" width="23.140625" style="22" customWidth="1"/>
    <col min="14349" max="14349" width="42.85546875" style="22" customWidth="1"/>
    <col min="14350" max="14350" width="11.5703125" style="22"/>
    <col min="14351" max="14351" width="11.28515625" style="22" customWidth="1"/>
    <col min="14352" max="14352" width="12.85546875" style="22" customWidth="1"/>
    <col min="14353" max="14353" width="12.140625" style="22" customWidth="1"/>
    <col min="14354" max="14354" width="11.7109375" style="22" customWidth="1"/>
    <col min="14355" max="14355" width="11.42578125" style="22" customWidth="1"/>
    <col min="14356" max="14356" width="12.7109375" style="22" customWidth="1"/>
    <col min="14357" max="14357" width="4.140625" style="22" customWidth="1"/>
    <col min="14358" max="14358" width="45.28515625" style="22" customWidth="1"/>
    <col min="14359" max="14359" width="14.85546875" style="22" customWidth="1"/>
    <col min="14360" max="14360" width="12.28515625" style="22" customWidth="1"/>
    <col min="14361" max="14362" width="11.140625" style="22" customWidth="1"/>
    <col min="14363" max="14363" width="12.42578125" style="22" customWidth="1"/>
    <col min="14364" max="14364" width="11.42578125" style="22" customWidth="1"/>
    <col min="14365" max="14365" width="13.5703125" style="22" customWidth="1"/>
    <col min="14366" max="14603" width="11.5703125" style="22"/>
    <col min="14604" max="14604" width="23.140625" style="22" customWidth="1"/>
    <col min="14605" max="14605" width="42.85546875" style="22" customWidth="1"/>
    <col min="14606" max="14606" width="11.5703125" style="22"/>
    <col min="14607" max="14607" width="11.28515625" style="22" customWidth="1"/>
    <col min="14608" max="14608" width="12.85546875" style="22" customWidth="1"/>
    <col min="14609" max="14609" width="12.140625" style="22" customWidth="1"/>
    <col min="14610" max="14610" width="11.7109375" style="22" customWidth="1"/>
    <col min="14611" max="14611" width="11.42578125" style="22" customWidth="1"/>
    <col min="14612" max="14612" width="12.7109375" style="22" customWidth="1"/>
    <col min="14613" max="14613" width="4.140625" style="22" customWidth="1"/>
    <col min="14614" max="14614" width="45.28515625" style="22" customWidth="1"/>
    <col min="14615" max="14615" width="14.85546875" style="22" customWidth="1"/>
    <col min="14616" max="14616" width="12.28515625" style="22" customWidth="1"/>
    <col min="14617" max="14618" width="11.140625" style="22" customWidth="1"/>
    <col min="14619" max="14619" width="12.42578125" style="22" customWidth="1"/>
    <col min="14620" max="14620" width="11.42578125" style="22" customWidth="1"/>
    <col min="14621" max="14621" width="13.5703125" style="22" customWidth="1"/>
    <col min="14622" max="14859" width="11.5703125" style="22"/>
    <col min="14860" max="14860" width="23.140625" style="22" customWidth="1"/>
    <col min="14861" max="14861" width="42.85546875" style="22" customWidth="1"/>
    <col min="14862" max="14862" width="11.5703125" style="22"/>
    <col min="14863" max="14863" width="11.28515625" style="22" customWidth="1"/>
    <col min="14864" max="14864" width="12.85546875" style="22" customWidth="1"/>
    <col min="14865" max="14865" width="12.140625" style="22" customWidth="1"/>
    <col min="14866" max="14866" width="11.7109375" style="22" customWidth="1"/>
    <col min="14867" max="14867" width="11.42578125" style="22" customWidth="1"/>
    <col min="14868" max="14868" width="12.7109375" style="22" customWidth="1"/>
    <col min="14869" max="14869" width="4.140625" style="22" customWidth="1"/>
    <col min="14870" max="14870" width="45.28515625" style="22" customWidth="1"/>
    <col min="14871" max="14871" width="14.85546875" style="22" customWidth="1"/>
    <col min="14872" max="14872" width="12.28515625" style="22" customWidth="1"/>
    <col min="14873" max="14874" width="11.140625" style="22" customWidth="1"/>
    <col min="14875" max="14875" width="12.42578125" style="22" customWidth="1"/>
    <col min="14876" max="14876" width="11.42578125" style="22" customWidth="1"/>
    <col min="14877" max="14877" width="13.5703125" style="22" customWidth="1"/>
    <col min="14878" max="15115" width="11.5703125" style="22"/>
    <col min="15116" max="15116" width="23.140625" style="22" customWidth="1"/>
    <col min="15117" max="15117" width="42.85546875" style="22" customWidth="1"/>
    <col min="15118" max="15118" width="11.5703125" style="22"/>
    <col min="15119" max="15119" width="11.28515625" style="22" customWidth="1"/>
    <col min="15120" max="15120" width="12.85546875" style="22" customWidth="1"/>
    <col min="15121" max="15121" width="12.140625" style="22" customWidth="1"/>
    <col min="15122" max="15122" width="11.7109375" style="22" customWidth="1"/>
    <col min="15123" max="15123" width="11.42578125" style="22" customWidth="1"/>
    <col min="15124" max="15124" width="12.7109375" style="22" customWidth="1"/>
    <col min="15125" max="15125" width="4.140625" style="22" customWidth="1"/>
    <col min="15126" max="15126" width="45.28515625" style="22" customWidth="1"/>
    <col min="15127" max="15127" width="14.85546875" style="22" customWidth="1"/>
    <col min="15128" max="15128" width="12.28515625" style="22" customWidth="1"/>
    <col min="15129" max="15130" width="11.140625" style="22" customWidth="1"/>
    <col min="15131" max="15131" width="12.42578125" style="22" customWidth="1"/>
    <col min="15132" max="15132" width="11.42578125" style="22" customWidth="1"/>
    <col min="15133" max="15133" width="13.5703125" style="22" customWidth="1"/>
    <col min="15134" max="15371" width="11.5703125" style="22"/>
    <col min="15372" max="15372" width="23.140625" style="22" customWidth="1"/>
    <col min="15373" max="15373" width="42.85546875" style="22" customWidth="1"/>
    <col min="15374" max="15374" width="11.5703125" style="22"/>
    <col min="15375" max="15375" width="11.28515625" style="22" customWidth="1"/>
    <col min="15376" max="15376" width="12.85546875" style="22" customWidth="1"/>
    <col min="15377" max="15377" width="12.140625" style="22" customWidth="1"/>
    <col min="15378" max="15378" width="11.7109375" style="22" customWidth="1"/>
    <col min="15379" max="15379" width="11.42578125" style="22" customWidth="1"/>
    <col min="15380" max="15380" width="12.7109375" style="22" customWidth="1"/>
    <col min="15381" max="15381" width="4.140625" style="22" customWidth="1"/>
    <col min="15382" max="15382" width="45.28515625" style="22" customWidth="1"/>
    <col min="15383" max="15383" width="14.85546875" style="22" customWidth="1"/>
    <col min="15384" max="15384" width="12.28515625" style="22" customWidth="1"/>
    <col min="15385" max="15386" width="11.140625" style="22" customWidth="1"/>
    <col min="15387" max="15387" width="12.42578125" style="22" customWidth="1"/>
    <col min="15388" max="15388" width="11.42578125" style="22" customWidth="1"/>
    <col min="15389" max="15389" width="13.5703125" style="22" customWidth="1"/>
    <col min="15390" max="15627" width="11.5703125" style="22"/>
    <col min="15628" max="15628" width="23.140625" style="22" customWidth="1"/>
    <col min="15629" max="15629" width="42.85546875" style="22" customWidth="1"/>
    <col min="15630" max="15630" width="11.5703125" style="22"/>
    <col min="15631" max="15631" width="11.28515625" style="22" customWidth="1"/>
    <col min="15632" max="15632" width="12.85546875" style="22" customWidth="1"/>
    <col min="15633" max="15633" width="12.140625" style="22" customWidth="1"/>
    <col min="15634" max="15634" width="11.7109375" style="22" customWidth="1"/>
    <col min="15635" max="15635" width="11.42578125" style="22" customWidth="1"/>
    <col min="15636" max="15636" width="12.7109375" style="22" customWidth="1"/>
    <col min="15637" max="15637" width="4.140625" style="22" customWidth="1"/>
    <col min="15638" max="15638" width="45.28515625" style="22" customWidth="1"/>
    <col min="15639" max="15639" width="14.85546875" style="22" customWidth="1"/>
    <col min="15640" max="15640" width="12.28515625" style="22" customWidth="1"/>
    <col min="15641" max="15642" width="11.140625" style="22" customWidth="1"/>
    <col min="15643" max="15643" width="12.42578125" style="22" customWidth="1"/>
    <col min="15644" max="15644" width="11.42578125" style="22" customWidth="1"/>
    <col min="15645" max="15645" width="13.5703125" style="22" customWidth="1"/>
    <col min="15646" max="15883" width="11.5703125" style="22"/>
    <col min="15884" max="15884" width="23.140625" style="22" customWidth="1"/>
    <col min="15885" max="15885" width="42.85546875" style="22" customWidth="1"/>
    <col min="15886" max="15886" width="11.5703125" style="22"/>
    <col min="15887" max="15887" width="11.28515625" style="22" customWidth="1"/>
    <col min="15888" max="15888" width="12.85546875" style="22" customWidth="1"/>
    <col min="15889" max="15889" width="12.140625" style="22" customWidth="1"/>
    <col min="15890" max="15890" width="11.7109375" style="22" customWidth="1"/>
    <col min="15891" max="15891" width="11.42578125" style="22" customWidth="1"/>
    <col min="15892" max="15892" width="12.7109375" style="22" customWidth="1"/>
    <col min="15893" max="15893" width="4.140625" style="22" customWidth="1"/>
    <col min="15894" max="15894" width="45.28515625" style="22" customWidth="1"/>
    <col min="15895" max="15895" width="14.85546875" style="22" customWidth="1"/>
    <col min="15896" max="15896" width="12.28515625" style="22" customWidth="1"/>
    <col min="15897" max="15898" width="11.140625" style="22" customWidth="1"/>
    <col min="15899" max="15899" width="12.42578125" style="22" customWidth="1"/>
    <col min="15900" max="15900" width="11.42578125" style="22" customWidth="1"/>
    <col min="15901" max="15901" width="13.5703125" style="22" customWidth="1"/>
    <col min="15902" max="16139" width="11.5703125" style="22"/>
    <col min="16140" max="16140" width="23.140625" style="22" customWidth="1"/>
    <col min="16141" max="16141" width="42.85546875" style="22" customWidth="1"/>
    <col min="16142" max="16142" width="11.5703125" style="22"/>
    <col min="16143" max="16143" width="11.28515625" style="22" customWidth="1"/>
    <col min="16144" max="16144" width="12.85546875" style="22" customWidth="1"/>
    <col min="16145" max="16145" width="12.140625" style="22" customWidth="1"/>
    <col min="16146" max="16146" width="11.7109375" style="22" customWidth="1"/>
    <col min="16147" max="16147" width="11.42578125" style="22" customWidth="1"/>
    <col min="16148" max="16148" width="12.7109375" style="22" customWidth="1"/>
    <col min="16149" max="16149" width="4.140625" style="22" customWidth="1"/>
    <col min="16150" max="16150" width="45.28515625" style="22" customWidth="1"/>
    <col min="16151" max="16151" width="14.85546875" style="22" customWidth="1"/>
    <col min="16152" max="16152" width="12.28515625" style="22" customWidth="1"/>
    <col min="16153" max="16154" width="11.140625" style="22" customWidth="1"/>
    <col min="16155" max="16155" width="12.42578125" style="22" customWidth="1"/>
    <col min="16156" max="16156" width="11.42578125" style="22" customWidth="1"/>
    <col min="16157" max="16157" width="13.5703125" style="22" customWidth="1"/>
    <col min="16158" max="16384" width="11.5703125" style="22"/>
  </cols>
  <sheetData>
    <row r="1" spans="1:38" ht="18.75" x14ac:dyDescent="0.3">
      <c r="K1" s="47"/>
      <c r="L1" s="47" t="s">
        <v>1</v>
      </c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37"/>
      <c r="AA1" s="37"/>
      <c r="AB1" s="38"/>
      <c r="AC1" s="38"/>
    </row>
    <row r="2" spans="1:38" ht="18.75" x14ac:dyDescent="0.3">
      <c r="A2" s="48"/>
      <c r="B2" s="47" t="s">
        <v>0</v>
      </c>
      <c r="C2" s="48"/>
      <c r="D2" s="48"/>
      <c r="E2" s="48"/>
      <c r="F2" s="48"/>
      <c r="G2" s="37"/>
      <c r="H2" s="37"/>
      <c r="I2" s="21"/>
      <c r="K2" s="47" t="s">
        <v>2</v>
      </c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37"/>
      <c r="AA2" s="37"/>
      <c r="AB2" s="38"/>
      <c r="AC2" s="38"/>
    </row>
    <row r="3" spans="1:38" ht="18.75" x14ac:dyDescent="0.3">
      <c r="A3" s="47" t="s">
        <v>2</v>
      </c>
      <c r="B3" s="47"/>
      <c r="C3" s="47"/>
      <c r="D3" s="47"/>
      <c r="E3" s="47"/>
      <c r="F3" s="47"/>
      <c r="G3" s="37"/>
      <c r="H3" s="37"/>
      <c r="I3" s="21"/>
      <c r="K3" s="47" t="s">
        <v>3</v>
      </c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37"/>
      <c r="AA3" s="37"/>
      <c r="AB3" s="38"/>
      <c r="AC3" s="38"/>
    </row>
    <row r="4" spans="1:38" ht="18.75" x14ac:dyDescent="0.3">
      <c r="A4" s="47" t="s">
        <v>3</v>
      </c>
      <c r="B4" s="47"/>
      <c r="C4" s="47"/>
      <c r="D4" s="47"/>
      <c r="E4" s="47"/>
      <c r="F4" s="47"/>
      <c r="G4" s="37"/>
      <c r="H4" s="37"/>
      <c r="I4" s="21"/>
      <c r="K4" s="47" t="s">
        <v>192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37"/>
      <c r="AA4" s="37"/>
      <c r="AB4" s="38"/>
      <c r="AC4" s="38"/>
    </row>
    <row r="5" spans="1:38" ht="18.75" x14ac:dyDescent="0.3">
      <c r="A5" s="47" t="s">
        <v>192</v>
      </c>
      <c r="B5" s="47"/>
      <c r="C5" s="47"/>
      <c r="D5" s="47"/>
      <c r="E5" s="47"/>
      <c r="F5" s="47"/>
      <c r="G5" s="37"/>
      <c r="H5" s="37"/>
      <c r="I5" s="21"/>
      <c r="K5" s="47" t="s">
        <v>92</v>
      </c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37"/>
      <c r="AA5" s="37"/>
      <c r="AB5" s="38"/>
      <c r="AC5" s="38"/>
    </row>
    <row r="6" spans="1:38" ht="18.75" x14ac:dyDescent="0.3">
      <c r="A6" s="47" t="s">
        <v>92</v>
      </c>
      <c r="B6" s="47"/>
      <c r="C6" s="47"/>
      <c r="D6" s="47"/>
      <c r="E6" s="47"/>
      <c r="F6" s="47"/>
      <c r="G6" s="37"/>
      <c r="H6" s="37"/>
      <c r="I6" s="21"/>
      <c r="K6" s="37" t="s">
        <v>5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37"/>
      <c r="AA6" s="39"/>
      <c r="AB6" s="40"/>
      <c r="AC6" s="40"/>
      <c r="AD6" s="41"/>
      <c r="AE6" s="41"/>
      <c r="AF6" s="41"/>
      <c r="AG6" s="41"/>
      <c r="AH6" s="44"/>
      <c r="AI6" s="41"/>
      <c r="AJ6" s="41"/>
      <c r="AK6" s="41"/>
      <c r="AL6" s="41"/>
    </row>
    <row r="7" spans="1:38" ht="16.5" thickBot="1" x14ac:dyDescent="0.3">
      <c r="A7" s="49"/>
      <c r="B7" s="49" t="s">
        <v>4</v>
      </c>
      <c r="C7" s="49"/>
      <c r="D7" s="49"/>
      <c r="E7" s="49"/>
      <c r="F7" s="49"/>
      <c r="G7" s="37"/>
      <c r="H7" s="37"/>
      <c r="I7" s="50"/>
      <c r="K7" s="49"/>
      <c r="L7" s="49" t="s">
        <v>4</v>
      </c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37"/>
      <c r="AA7" s="39"/>
      <c r="AB7" s="40"/>
      <c r="AC7" s="40"/>
      <c r="AD7" s="42"/>
      <c r="AE7" s="44"/>
      <c r="AF7" s="41"/>
      <c r="AG7" s="44"/>
      <c r="AH7" s="44"/>
      <c r="AI7" s="44"/>
      <c r="AJ7" s="44"/>
      <c r="AK7" s="41"/>
      <c r="AL7" s="41"/>
    </row>
    <row r="8" spans="1:38" ht="16.5" thickBot="1" x14ac:dyDescent="0.3">
      <c r="A8" s="49" t="s">
        <v>4</v>
      </c>
      <c r="B8" s="49"/>
      <c r="C8" s="49"/>
      <c r="D8" s="49"/>
      <c r="E8" s="49"/>
      <c r="F8" s="49"/>
      <c r="G8" s="37"/>
      <c r="H8" s="37"/>
      <c r="I8" s="21"/>
      <c r="J8" s="51"/>
      <c r="K8" s="52"/>
      <c r="L8" s="53" t="s">
        <v>8</v>
      </c>
      <c r="M8" s="54" t="s">
        <v>107</v>
      </c>
      <c r="N8" s="54" t="s">
        <v>93</v>
      </c>
      <c r="O8" s="54" t="s">
        <v>93</v>
      </c>
      <c r="P8" s="54" t="s">
        <v>94</v>
      </c>
      <c r="Q8" s="54" t="s">
        <v>95</v>
      </c>
      <c r="R8" s="53" t="s">
        <v>96</v>
      </c>
      <c r="S8" s="54" t="s">
        <v>124</v>
      </c>
      <c r="T8" s="54" t="s">
        <v>9</v>
      </c>
      <c r="U8" s="55"/>
      <c r="V8" s="56" t="s">
        <v>10</v>
      </c>
      <c r="W8" s="56"/>
      <c r="X8" s="56" t="s">
        <v>4</v>
      </c>
      <c r="Y8" s="57" t="s">
        <v>4</v>
      </c>
      <c r="AA8" s="41"/>
      <c r="AB8" s="41"/>
      <c r="AC8" s="41"/>
      <c r="AD8" s="41"/>
      <c r="AE8" s="41"/>
      <c r="AF8" s="41"/>
      <c r="AG8" s="41"/>
      <c r="AH8" s="44"/>
      <c r="AI8" s="41"/>
      <c r="AJ8" s="41"/>
      <c r="AK8" s="41"/>
      <c r="AL8" s="41"/>
    </row>
    <row r="9" spans="1:38" ht="15.75" x14ac:dyDescent="0.25">
      <c r="A9" s="58" t="s">
        <v>6</v>
      </c>
      <c r="B9" s="59"/>
      <c r="C9" s="60"/>
      <c r="D9" s="60"/>
      <c r="E9" s="60"/>
      <c r="F9" s="60"/>
      <c r="G9" s="60"/>
      <c r="H9" s="61"/>
      <c r="I9" s="21"/>
      <c r="J9" s="62"/>
      <c r="K9" s="63"/>
      <c r="L9" s="64" t="s">
        <v>13</v>
      </c>
      <c r="M9" s="64" t="s">
        <v>108</v>
      </c>
      <c r="N9" s="64" t="s">
        <v>97</v>
      </c>
      <c r="O9" s="64" t="s">
        <v>97</v>
      </c>
      <c r="P9" s="64" t="s">
        <v>98</v>
      </c>
      <c r="Q9" s="64" t="s">
        <v>97</v>
      </c>
      <c r="R9" s="64" t="s">
        <v>97</v>
      </c>
      <c r="S9" s="64" t="s">
        <v>125</v>
      </c>
      <c r="T9" s="64" t="s">
        <v>14</v>
      </c>
      <c r="U9" s="64" t="s">
        <v>15</v>
      </c>
      <c r="V9" s="64" t="s">
        <v>16</v>
      </c>
      <c r="W9" s="64" t="s">
        <v>17</v>
      </c>
      <c r="X9" s="64" t="s">
        <v>18</v>
      </c>
      <c r="Y9" s="64" t="s">
        <v>19</v>
      </c>
      <c r="AA9" s="41"/>
      <c r="AB9" s="41"/>
      <c r="AC9" s="41"/>
      <c r="AD9" s="41"/>
      <c r="AE9" s="41"/>
      <c r="AF9" s="41"/>
      <c r="AG9" s="41"/>
      <c r="AH9" s="44"/>
      <c r="AI9" s="41"/>
      <c r="AJ9" s="41"/>
      <c r="AK9" s="41"/>
      <c r="AL9" s="41"/>
    </row>
    <row r="10" spans="1:38" ht="16.5" thickBot="1" x14ac:dyDescent="0.3">
      <c r="A10" s="65" t="s">
        <v>7</v>
      </c>
      <c r="B10" s="66">
        <f>B12</f>
        <v>2847.9666670000001</v>
      </c>
      <c r="C10" s="67"/>
      <c r="D10" s="67"/>
      <c r="E10" s="67"/>
      <c r="F10" s="67"/>
      <c r="G10" s="67"/>
      <c r="H10" s="68"/>
      <c r="I10" s="21"/>
      <c r="J10" s="62"/>
      <c r="K10" s="63"/>
      <c r="L10" s="69" t="s">
        <v>4</v>
      </c>
      <c r="M10" s="69"/>
      <c r="N10" s="69" t="s">
        <v>99</v>
      </c>
      <c r="O10" s="69" t="s">
        <v>100</v>
      </c>
      <c r="P10" s="69" t="s">
        <v>97</v>
      </c>
      <c r="Q10" s="69"/>
      <c r="R10" s="69"/>
      <c r="S10" s="69"/>
      <c r="T10" s="69" t="s">
        <v>21</v>
      </c>
      <c r="U10" s="69"/>
      <c r="V10" s="69"/>
      <c r="W10" s="69"/>
      <c r="X10" s="69"/>
      <c r="Y10" s="69"/>
      <c r="Z10" s="43"/>
      <c r="AA10" s="44"/>
      <c r="AB10" s="41"/>
      <c r="AC10" s="41"/>
      <c r="AD10" s="41"/>
      <c r="AE10" s="41"/>
      <c r="AF10" s="41"/>
      <c r="AG10" s="41"/>
      <c r="AH10" s="41"/>
      <c r="AI10" s="44"/>
      <c r="AJ10" s="41"/>
      <c r="AK10" s="41"/>
      <c r="AL10" s="41"/>
    </row>
    <row r="11" spans="1:38" ht="16.5" thickBot="1" x14ac:dyDescent="0.3">
      <c r="A11" s="70" t="s">
        <v>11</v>
      </c>
      <c r="B11" s="71" t="s">
        <v>12</v>
      </c>
      <c r="C11" s="72"/>
      <c r="D11" s="72"/>
      <c r="E11" s="72"/>
      <c r="F11" s="72"/>
      <c r="G11" s="72"/>
      <c r="H11" s="73"/>
      <c r="I11" s="21"/>
      <c r="J11" s="74"/>
      <c r="K11" s="75"/>
      <c r="L11" s="69" t="s">
        <v>23</v>
      </c>
      <c r="M11" s="69"/>
      <c r="N11" s="69" t="s">
        <v>23</v>
      </c>
      <c r="O11" s="69" t="s">
        <v>23</v>
      </c>
      <c r="P11" s="69" t="s">
        <v>23</v>
      </c>
      <c r="Q11" s="69" t="s">
        <v>23</v>
      </c>
      <c r="R11" s="69" t="s">
        <v>23</v>
      </c>
      <c r="S11" s="69"/>
      <c r="T11" s="69" t="s">
        <v>24</v>
      </c>
      <c r="U11" s="69" t="s">
        <v>23</v>
      </c>
      <c r="V11" s="69" t="s">
        <v>23</v>
      </c>
      <c r="W11" s="69" t="s">
        <v>23</v>
      </c>
      <c r="X11" s="69" t="s">
        <v>23</v>
      </c>
      <c r="Y11" s="69" t="s">
        <v>23</v>
      </c>
      <c r="Z11" s="43"/>
      <c r="AA11" s="44"/>
      <c r="AB11" s="41"/>
      <c r="AC11" s="41"/>
      <c r="AD11" s="41"/>
      <c r="AE11" s="41"/>
      <c r="AF11" s="41"/>
      <c r="AG11" s="41"/>
      <c r="AH11" s="44"/>
      <c r="AI11" s="41"/>
      <c r="AJ11" s="41"/>
      <c r="AK11" s="41"/>
      <c r="AL11" s="41"/>
    </row>
    <row r="12" spans="1:38" ht="15.75" x14ac:dyDescent="0.25">
      <c r="A12" s="76" t="s">
        <v>20</v>
      </c>
      <c r="B12" s="66">
        <v>2847.9666670000001</v>
      </c>
      <c r="C12" s="67"/>
      <c r="D12" s="67"/>
      <c r="E12" s="67"/>
      <c r="F12" s="67"/>
      <c r="G12" s="67"/>
      <c r="H12" s="68"/>
      <c r="I12" s="21"/>
      <c r="J12" s="77" t="s">
        <v>28</v>
      </c>
      <c r="K12" s="78" t="s">
        <v>193</v>
      </c>
      <c r="L12" s="79">
        <v>49798.796000000002</v>
      </c>
      <c r="M12" s="80">
        <v>269039.32</v>
      </c>
      <c r="N12" s="80"/>
      <c r="O12" s="80"/>
      <c r="P12" s="80"/>
      <c r="Q12" s="80"/>
      <c r="R12" s="80"/>
      <c r="S12" s="80"/>
      <c r="T12" s="81"/>
      <c r="U12" s="81"/>
      <c r="V12" s="81"/>
      <c r="W12" s="81"/>
      <c r="X12" s="81"/>
      <c r="Y12" s="82"/>
      <c r="Z12" s="42"/>
      <c r="AA12" s="44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1:38" ht="16.5" thickBot="1" x14ac:dyDescent="0.3">
      <c r="A13" s="83" t="s">
        <v>22</v>
      </c>
      <c r="B13" s="84">
        <v>0</v>
      </c>
      <c r="C13" s="85"/>
      <c r="D13" s="85"/>
      <c r="E13" s="85"/>
      <c r="F13" s="85"/>
      <c r="G13" s="85"/>
      <c r="H13" s="86"/>
      <c r="I13" s="21"/>
      <c r="J13" s="87" t="s">
        <v>4</v>
      </c>
      <c r="K13" s="88" t="s">
        <v>4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42"/>
      <c r="AA13" s="44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1:38" ht="15.75" x14ac:dyDescent="0.25">
      <c r="A14" s="91"/>
      <c r="B14" s="91"/>
      <c r="C14" s="92" t="s">
        <v>25</v>
      </c>
      <c r="D14" s="93"/>
      <c r="E14" s="92" t="s">
        <v>26</v>
      </c>
      <c r="F14" s="93"/>
      <c r="G14" s="92" t="s">
        <v>27</v>
      </c>
      <c r="H14" s="93"/>
      <c r="I14" s="50"/>
      <c r="J14" s="87">
        <v>1</v>
      </c>
      <c r="K14" s="88" t="s">
        <v>194</v>
      </c>
      <c r="L14" s="89">
        <v>153827.18020000006</v>
      </c>
      <c r="M14" s="89">
        <v>5756.18</v>
      </c>
      <c r="N14" s="89">
        <v>-3093.39</v>
      </c>
      <c r="O14" s="89">
        <v>-68604.7</v>
      </c>
      <c r="P14" s="89">
        <v>-609.39</v>
      </c>
      <c r="Q14" s="89">
        <v>-1960.7200000000003</v>
      </c>
      <c r="R14" s="89">
        <v>-700.11019999999917</v>
      </c>
      <c r="S14" s="89">
        <v>-5844.84</v>
      </c>
      <c r="T14" s="89">
        <v>-2739.1099999999997</v>
      </c>
      <c r="U14" s="89">
        <v>-586.26</v>
      </c>
      <c r="V14" s="89">
        <v>0</v>
      </c>
      <c r="W14" s="89">
        <v>0</v>
      </c>
      <c r="X14" s="89">
        <v>-2152.85</v>
      </c>
      <c r="Y14" s="90">
        <v>0</v>
      </c>
      <c r="Z14" s="42"/>
      <c r="AA14" s="44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1:38" ht="15.75" x14ac:dyDescent="0.25">
      <c r="A15" s="94" t="s">
        <v>29</v>
      </c>
      <c r="B15" s="95" t="s">
        <v>30</v>
      </c>
      <c r="C15" s="96" t="s">
        <v>31</v>
      </c>
      <c r="D15" s="97" t="s">
        <v>32</v>
      </c>
      <c r="E15" s="96" t="s">
        <v>31</v>
      </c>
      <c r="F15" s="97" t="s">
        <v>32</v>
      </c>
      <c r="G15" s="96" t="s">
        <v>31</v>
      </c>
      <c r="H15" s="97" t="s">
        <v>32</v>
      </c>
      <c r="I15" s="50"/>
      <c r="J15" s="87"/>
      <c r="K15" s="88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90"/>
      <c r="Z15" s="42"/>
      <c r="AA15" s="44"/>
      <c r="AB15" s="41"/>
      <c r="AC15" s="41"/>
      <c r="AD15" s="41"/>
      <c r="AE15" s="41"/>
      <c r="AF15" s="41"/>
      <c r="AG15" s="41"/>
      <c r="AH15" s="41"/>
      <c r="AI15" s="44"/>
      <c r="AJ15" s="41"/>
      <c r="AK15" s="41"/>
      <c r="AL15" s="41"/>
    </row>
    <row r="16" spans="1:38" ht="15.75" x14ac:dyDescent="0.25">
      <c r="A16" s="94" t="s">
        <v>33</v>
      </c>
      <c r="B16" s="94"/>
      <c r="C16" s="96" t="s">
        <v>34</v>
      </c>
      <c r="D16" s="97" t="s">
        <v>35</v>
      </c>
      <c r="E16" s="96" t="s">
        <v>34</v>
      </c>
      <c r="F16" s="97" t="s">
        <v>36</v>
      </c>
      <c r="G16" s="96" t="s">
        <v>34</v>
      </c>
      <c r="H16" s="97" t="s">
        <v>36</v>
      </c>
      <c r="I16" s="21"/>
      <c r="J16" s="87"/>
      <c r="K16" s="88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0"/>
      <c r="Z16" s="42"/>
      <c r="AA16" s="44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1:38" ht="15.75" x14ac:dyDescent="0.25">
      <c r="A17" s="94"/>
      <c r="B17" s="94"/>
      <c r="C17" s="65"/>
      <c r="D17" s="97" t="s">
        <v>37</v>
      </c>
      <c r="E17" s="65"/>
      <c r="F17" s="97" t="s">
        <v>37</v>
      </c>
      <c r="G17" s="65"/>
      <c r="H17" s="97" t="s">
        <v>37</v>
      </c>
      <c r="I17" s="21"/>
      <c r="J17" s="87">
        <v>2</v>
      </c>
      <c r="K17" s="88" t="s">
        <v>195</v>
      </c>
      <c r="L17" s="89">
        <f>78581.68+416623.17+662460.1+352.384</f>
        <v>1158017.334</v>
      </c>
      <c r="M17" s="89">
        <v>51247.199999999997</v>
      </c>
      <c r="N17" s="89">
        <v>-0.14000000000000001</v>
      </c>
      <c r="O17" s="89">
        <v>-0.56000000000000005</v>
      </c>
      <c r="P17" s="89">
        <v>3712.25</v>
      </c>
      <c r="Q17" s="89">
        <v>-0.55000000000000004</v>
      </c>
      <c r="R17" s="89">
        <f>27778.84-352.384</f>
        <v>27426.455999999998</v>
      </c>
      <c r="S17" s="89">
        <v>0</v>
      </c>
      <c r="T17" s="89">
        <f t="shared" ref="T17:T20" si="0">U17+V17+X17+Y17+W17</f>
        <v>0</v>
      </c>
      <c r="U17" s="89">
        <v>0</v>
      </c>
      <c r="V17" s="89">
        <v>0</v>
      </c>
      <c r="W17" s="89">
        <v>0</v>
      </c>
      <c r="X17" s="89">
        <v>0</v>
      </c>
      <c r="Y17" s="90">
        <v>0</v>
      </c>
      <c r="Z17" s="42"/>
      <c r="AA17" s="44"/>
      <c r="AB17" s="41"/>
      <c r="AC17" s="41"/>
      <c r="AD17" s="41"/>
      <c r="AE17" s="41"/>
      <c r="AF17" s="41"/>
      <c r="AG17" s="41"/>
      <c r="AH17" s="98"/>
      <c r="AI17" s="98"/>
      <c r="AJ17" s="41"/>
      <c r="AK17" s="41"/>
      <c r="AL17" s="41"/>
    </row>
    <row r="18" spans="1:38" ht="15.75" x14ac:dyDescent="0.25">
      <c r="A18" s="99"/>
      <c r="B18" s="99"/>
      <c r="C18" s="100" t="s">
        <v>24</v>
      </c>
      <c r="D18" s="101" t="s">
        <v>23</v>
      </c>
      <c r="E18" s="100" t="s">
        <v>24</v>
      </c>
      <c r="F18" s="101" t="s">
        <v>23</v>
      </c>
      <c r="G18" s="100" t="s">
        <v>24</v>
      </c>
      <c r="H18" s="101" t="s">
        <v>23</v>
      </c>
      <c r="I18" s="21"/>
      <c r="J18" s="87"/>
      <c r="K18" s="88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90"/>
      <c r="Z18" s="42"/>
      <c r="AA18" s="44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1:38" ht="16.5" customHeight="1" x14ac:dyDescent="0.25">
      <c r="A19" s="102" t="s">
        <v>130</v>
      </c>
      <c r="B19" s="103" t="s">
        <v>137</v>
      </c>
      <c r="C19" s="104">
        <f>D19*12*B12</f>
        <v>99792.752011680001</v>
      </c>
      <c r="D19" s="105">
        <v>2.92</v>
      </c>
      <c r="E19" s="104">
        <f>F19*12*B12</f>
        <v>99792.752011680001</v>
      </c>
      <c r="F19" s="105">
        <v>2.92</v>
      </c>
      <c r="G19" s="104">
        <f>C19-E19</f>
        <v>0</v>
      </c>
      <c r="H19" s="105">
        <f>D19-F19</f>
        <v>0</v>
      </c>
      <c r="I19" s="106"/>
      <c r="J19" s="87"/>
      <c r="K19" s="88"/>
      <c r="L19" s="107"/>
      <c r="M19" s="107"/>
      <c r="N19" s="107"/>
      <c r="O19" s="107"/>
      <c r="P19" s="107"/>
      <c r="Q19" s="107"/>
      <c r="R19" s="107"/>
      <c r="S19" s="107"/>
      <c r="T19" s="89"/>
      <c r="U19" s="89"/>
      <c r="V19" s="89"/>
      <c r="W19" s="89"/>
      <c r="X19" s="89"/>
      <c r="Y19" s="90"/>
      <c r="Z19" s="42"/>
      <c r="AA19" s="44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1:38" ht="16.5" customHeight="1" x14ac:dyDescent="0.25">
      <c r="A20" s="102" t="s">
        <v>131</v>
      </c>
      <c r="B20" s="108" t="s">
        <v>138</v>
      </c>
      <c r="C20" s="109"/>
      <c r="D20" s="97"/>
      <c r="E20" s="109"/>
      <c r="F20" s="97"/>
      <c r="G20" s="109"/>
      <c r="H20" s="97"/>
      <c r="I20" s="21"/>
      <c r="J20" s="87">
        <v>3</v>
      </c>
      <c r="K20" s="88" t="s">
        <v>196</v>
      </c>
      <c r="L20" s="89">
        <f>75994.81+211.96+404486.65+1013.61+643710.35+3435.73</f>
        <v>1128853.1099999999</v>
      </c>
      <c r="M20" s="89">
        <f>49194.83+114.42</f>
        <v>49309.25</v>
      </c>
      <c r="N20" s="89">
        <f>4.25-212.68</f>
        <v>-208.43</v>
      </c>
      <c r="O20" s="89">
        <v>-4426.63</v>
      </c>
      <c r="P20" s="89">
        <f>31.78-46.92</f>
        <v>-15.14</v>
      </c>
      <c r="Q20" s="89">
        <f>4.65-108.34</f>
        <v>-103.69</v>
      </c>
      <c r="R20" s="89">
        <f>28228.85+29.13</f>
        <v>28257.98</v>
      </c>
      <c r="S20" s="89">
        <v>-184.84</v>
      </c>
      <c r="T20" s="89">
        <f t="shared" si="0"/>
        <v>-137.88999999999999</v>
      </c>
      <c r="U20" s="89">
        <f>-7.96-113.44-16.49</f>
        <v>-137.88999999999999</v>
      </c>
      <c r="V20" s="89">
        <v>0</v>
      </c>
      <c r="W20" s="89">
        <v>0</v>
      </c>
      <c r="X20" s="89">
        <v>0</v>
      </c>
      <c r="Y20" s="90">
        <v>0</v>
      </c>
      <c r="Z20" s="42"/>
      <c r="AA20" s="44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1:38" ht="16.5" customHeight="1" x14ac:dyDescent="0.25">
      <c r="A21" s="102" t="s">
        <v>132</v>
      </c>
      <c r="B21" s="108" t="s">
        <v>41</v>
      </c>
      <c r="C21" s="109"/>
      <c r="D21" s="97"/>
      <c r="E21" s="109"/>
      <c r="F21" s="97"/>
      <c r="G21" s="109"/>
      <c r="H21" s="97"/>
      <c r="I21" s="21"/>
      <c r="J21" s="87"/>
      <c r="K21" s="88"/>
      <c r="L21" s="89"/>
      <c r="M21" s="107"/>
      <c r="N21" s="107"/>
      <c r="O21" s="107"/>
      <c r="P21" s="107"/>
      <c r="Q21" s="107"/>
      <c r="R21" s="107"/>
      <c r="S21" s="107"/>
      <c r="T21" s="89"/>
      <c r="U21" s="89"/>
      <c r="V21" s="89"/>
      <c r="W21" s="89"/>
      <c r="X21" s="89"/>
      <c r="Y21" s="90"/>
      <c r="Z21" s="42"/>
      <c r="AA21" s="44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1:38" ht="16.5" customHeight="1" x14ac:dyDescent="0.25">
      <c r="A22" s="1" t="s">
        <v>133</v>
      </c>
      <c r="B22" s="108" t="s">
        <v>139</v>
      </c>
      <c r="C22" s="109"/>
      <c r="D22" s="97"/>
      <c r="E22" s="109"/>
      <c r="F22" s="97"/>
      <c r="G22" s="109"/>
      <c r="H22" s="97"/>
      <c r="I22" s="21"/>
      <c r="J22" s="87">
        <v>4</v>
      </c>
      <c r="K22" s="88" t="s">
        <v>197</v>
      </c>
      <c r="L22" s="89">
        <f>L14+L17-L20</f>
        <v>182991.40420000022</v>
      </c>
      <c r="M22" s="89">
        <f t="shared" ref="M22:Y22" si="1">M14+M17-M20</f>
        <v>7694.1299999999974</v>
      </c>
      <c r="N22" s="89">
        <f t="shared" si="1"/>
        <v>-2885.1</v>
      </c>
      <c r="O22" s="89">
        <f t="shared" si="1"/>
        <v>-64178.63</v>
      </c>
      <c r="P22" s="89">
        <f t="shared" si="1"/>
        <v>3118</v>
      </c>
      <c r="Q22" s="89">
        <f t="shared" si="1"/>
        <v>-1857.5800000000002</v>
      </c>
      <c r="R22" s="89">
        <f t="shared" si="1"/>
        <v>-1531.6342000000004</v>
      </c>
      <c r="S22" s="89">
        <f t="shared" si="1"/>
        <v>-5660</v>
      </c>
      <c r="T22" s="89">
        <f t="shared" si="1"/>
        <v>-2601.2199999999998</v>
      </c>
      <c r="U22" s="89">
        <f t="shared" si="1"/>
        <v>-448.37</v>
      </c>
      <c r="V22" s="89">
        <f t="shared" si="1"/>
        <v>0</v>
      </c>
      <c r="W22" s="89">
        <f t="shared" si="1"/>
        <v>0</v>
      </c>
      <c r="X22" s="89">
        <f t="shared" si="1"/>
        <v>-2152.85</v>
      </c>
      <c r="Y22" s="90">
        <f t="shared" si="1"/>
        <v>0</v>
      </c>
      <c r="Z22" s="42"/>
      <c r="AA22" s="44"/>
      <c r="AB22" s="41"/>
      <c r="AC22" s="44"/>
      <c r="AD22" s="44"/>
      <c r="AE22" s="44"/>
      <c r="AF22" s="44"/>
      <c r="AG22" s="41"/>
      <c r="AH22" s="41"/>
      <c r="AI22" s="41"/>
      <c r="AJ22" s="41"/>
      <c r="AK22" s="41"/>
      <c r="AL22" s="41"/>
    </row>
    <row r="23" spans="1:38" ht="16.5" customHeight="1" x14ac:dyDescent="0.25">
      <c r="A23" s="110" t="s">
        <v>134</v>
      </c>
      <c r="B23" s="108" t="s">
        <v>140</v>
      </c>
      <c r="C23" s="109"/>
      <c r="D23" s="97"/>
      <c r="E23" s="109"/>
      <c r="F23" s="97"/>
      <c r="G23" s="109"/>
      <c r="H23" s="97"/>
      <c r="I23" s="21"/>
      <c r="J23" s="87" t="s">
        <v>4</v>
      </c>
      <c r="K23" s="88" t="s">
        <v>4</v>
      </c>
      <c r="L23" s="107"/>
      <c r="M23" s="107"/>
      <c r="N23" s="107"/>
      <c r="O23" s="107"/>
      <c r="P23" s="107"/>
      <c r="Q23" s="107"/>
      <c r="R23" s="107"/>
      <c r="S23" s="107"/>
      <c r="T23" s="89"/>
      <c r="U23" s="107"/>
      <c r="V23" s="107"/>
      <c r="W23" s="107"/>
      <c r="X23" s="107"/>
      <c r="Y23" s="111"/>
      <c r="Z23" s="42"/>
      <c r="AA23" s="41"/>
      <c r="AB23" s="41"/>
      <c r="AC23" s="44"/>
      <c r="AD23" s="44"/>
      <c r="AE23" s="41"/>
      <c r="AF23" s="41"/>
      <c r="AG23" s="41"/>
      <c r="AH23" s="41"/>
      <c r="AI23" s="41"/>
      <c r="AJ23" s="41"/>
      <c r="AK23" s="41"/>
      <c r="AL23" s="41"/>
    </row>
    <row r="24" spans="1:38" ht="16.5" customHeight="1" x14ac:dyDescent="0.25">
      <c r="A24" s="110" t="s">
        <v>135</v>
      </c>
      <c r="B24" s="112" t="s">
        <v>141</v>
      </c>
      <c r="C24" s="109"/>
      <c r="D24" s="97"/>
      <c r="E24" s="109"/>
      <c r="F24" s="97"/>
      <c r="G24" s="109"/>
      <c r="H24" s="97"/>
      <c r="I24" s="21"/>
      <c r="J24" s="87">
        <v>5</v>
      </c>
      <c r="K24" s="88" t="s">
        <v>44</v>
      </c>
      <c r="L24" s="89">
        <v>1137185.31</v>
      </c>
      <c r="M24" s="89">
        <v>189241.05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90"/>
      <c r="Z24" s="42"/>
      <c r="AA24" s="41"/>
      <c r="AB24" s="41"/>
      <c r="AC24" s="44"/>
      <c r="AD24" s="44"/>
      <c r="AE24" s="41"/>
      <c r="AF24" s="41"/>
      <c r="AG24" s="41"/>
      <c r="AH24" s="41"/>
      <c r="AI24" s="41"/>
      <c r="AJ24" s="41"/>
      <c r="AK24" s="41"/>
      <c r="AL24" s="41"/>
    </row>
    <row r="25" spans="1:38" ht="15.75" customHeight="1" x14ac:dyDescent="0.25">
      <c r="A25" s="110" t="s">
        <v>136</v>
      </c>
      <c r="B25" s="108" t="s">
        <v>142</v>
      </c>
      <c r="C25" s="109"/>
      <c r="D25" s="97"/>
      <c r="E25" s="109"/>
      <c r="F25" s="97"/>
      <c r="G25" s="109"/>
      <c r="H25" s="97"/>
      <c r="I25" s="21"/>
      <c r="J25" s="87">
        <v>6</v>
      </c>
      <c r="K25" s="88" t="s">
        <v>46</v>
      </c>
      <c r="L25" s="89">
        <f>L17-L24</f>
        <v>20832.023999999976</v>
      </c>
      <c r="M25" s="89">
        <f>M17-M24</f>
        <v>-137993.84999999998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90"/>
      <c r="AA25" s="44"/>
      <c r="AB25" s="41"/>
      <c r="AC25" s="44"/>
      <c r="AD25" s="41"/>
      <c r="AE25" s="44"/>
      <c r="AF25" s="44"/>
      <c r="AG25" s="44"/>
      <c r="AH25" s="41"/>
      <c r="AI25" s="41"/>
      <c r="AJ25" s="41"/>
      <c r="AK25" s="41"/>
      <c r="AL25" s="41"/>
    </row>
    <row r="26" spans="1:38" ht="15.75" customHeight="1" x14ac:dyDescent="0.25">
      <c r="A26" s="94"/>
      <c r="B26" s="108" t="s">
        <v>143</v>
      </c>
      <c r="C26" s="109"/>
      <c r="D26" s="97"/>
      <c r="E26" s="109"/>
      <c r="F26" s="97"/>
      <c r="G26" s="109"/>
      <c r="H26" s="97"/>
      <c r="I26" s="21"/>
      <c r="J26" s="87"/>
      <c r="K26" s="88" t="s">
        <v>48</v>
      </c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90"/>
      <c r="AA26" s="41"/>
      <c r="AB26" s="41"/>
      <c r="AC26" s="41"/>
      <c r="AD26" s="44"/>
      <c r="AE26" s="41"/>
      <c r="AF26" s="41"/>
      <c r="AG26" s="41"/>
      <c r="AH26" s="41"/>
      <c r="AI26" s="41"/>
      <c r="AJ26" s="41"/>
      <c r="AK26" s="41"/>
      <c r="AL26" s="41"/>
    </row>
    <row r="27" spans="1:38" ht="15.75" x14ac:dyDescent="0.25">
      <c r="A27" s="94"/>
      <c r="B27" s="108" t="s">
        <v>144</v>
      </c>
      <c r="C27" s="109"/>
      <c r="D27" s="97"/>
      <c r="E27" s="109"/>
      <c r="F27" s="97"/>
      <c r="G27" s="109"/>
      <c r="H27" s="97"/>
      <c r="I27" s="21"/>
      <c r="J27" s="87"/>
      <c r="K27" s="88" t="s">
        <v>50</v>
      </c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0" t="s">
        <v>4</v>
      </c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</row>
    <row r="28" spans="1:38" ht="15.75" x14ac:dyDescent="0.25">
      <c r="A28" s="94"/>
      <c r="B28" s="108" t="s">
        <v>145</v>
      </c>
      <c r="C28" s="109"/>
      <c r="D28" s="97"/>
      <c r="E28" s="109"/>
      <c r="F28" s="97"/>
      <c r="G28" s="109"/>
      <c r="H28" s="97"/>
      <c r="I28" s="21"/>
      <c r="J28" s="87" t="s">
        <v>4</v>
      </c>
      <c r="K28" s="88" t="s">
        <v>4</v>
      </c>
      <c r="L28" s="107"/>
      <c r="M28" s="107"/>
      <c r="N28" s="107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90" t="s">
        <v>4</v>
      </c>
      <c r="AA28" s="41"/>
      <c r="AB28" s="41"/>
      <c r="AC28" s="44"/>
      <c r="AD28" s="41"/>
      <c r="AE28" s="41"/>
      <c r="AF28" s="41"/>
      <c r="AG28" s="41"/>
      <c r="AH28" s="44"/>
      <c r="AI28" s="41"/>
      <c r="AJ28" s="41"/>
      <c r="AK28" s="41"/>
      <c r="AL28" s="41"/>
    </row>
    <row r="29" spans="1:38" ht="15.75" x14ac:dyDescent="0.25">
      <c r="A29" s="94"/>
      <c r="B29" s="108" t="s">
        <v>146</v>
      </c>
      <c r="C29" s="109"/>
      <c r="D29" s="97"/>
      <c r="E29" s="109"/>
      <c r="F29" s="97"/>
      <c r="G29" s="109"/>
      <c r="H29" s="97"/>
      <c r="I29" s="21"/>
      <c r="J29" s="87">
        <v>7</v>
      </c>
      <c r="K29" s="88" t="s">
        <v>51</v>
      </c>
      <c r="L29" s="89">
        <f>L20-L24</f>
        <v>-8332.2000000001863</v>
      </c>
      <c r="M29" s="89">
        <f>M20-M24</f>
        <v>-139931.79999999999</v>
      </c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0" t="s">
        <v>4</v>
      </c>
      <c r="AA29" s="41"/>
      <c r="AB29" s="41"/>
      <c r="AC29" s="45"/>
      <c r="AD29" s="41"/>
      <c r="AE29" s="41"/>
      <c r="AF29" s="41"/>
      <c r="AG29" s="41"/>
      <c r="AH29" s="41"/>
      <c r="AI29" s="41"/>
      <c r="AJ29" s="41"/>
      <c r="AK29" s="41"/>
      <c r="AL29" s="41"/>
    </row>
    <row r="30" spans="1:38" ht="15.75" x14ac:dyDescent="0.25">
      <c r="A30" s="94"/>
      <c r="B30" s="108" t="s">
        <v>147</v>
      </c>
      <c r="C30" s="109"/>
      <c r="D30" s="97"/>
      <c r="E30" s="109"/>
      <c r="F30" s="97"/>
      <c r="G30" s="109"/>
      <c r="H30" s="97"/>
      <c r="I30" s="21"/>
      <c r="J30" s="87"/>
      <c r="K30" s="88" t="s">
        <v>52</v>
      </c>
      <c r="L30" s="89" t="s">
        <v>4</v>
      </c>
      <c r="M30" s="89" t="s">
        <v>4</v>
      </c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90" t="s">
        <v>4</v>
      </c>
      <c r="AA30" s="41"/>
      <c r="AB30" s="41"/>
      <c r="AC30" s="44"/>
      <c r="AD30" s="41"/>
      <c r="AE30" s="44"/>
      <c r="AF30" s="41"/>
      <c r="AG30" s="41"/>
      <c r="AH30" s="41"/>
      <c r="AI30" s="41"/>
      <c r="AJ30" s="41"/>
      <c r="AK30" s="41"/>
      <c r="AL30" s="41"/>
    </row>
    <row r="31" spans="1:38" ht="15.75" x14ac:dyDescent="0.25">
      <c r="A31" s="94"/>
      <c r="B31" s="108" t="s">
        <v>148</v>
      </c>
      <c r="C31" s="109"/>
      <c r="D31" s="97"/>
      <c r="E31" s="109"/>
      <c r="F31" s="97"/>
      <c r="G31" s="109"/>
      <c r="H31" s="97"/>
      <c r="I31" s="21"/>
      <c r="J31" s="87"/>
      <c r="K31" s="113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90" t="s">
        <v>4</v>
      </c>
      <c r="AA31" s="41"/>
      <c r="AB31" s="44"/>
      <c r="AC31" s="41"/>
      <c r="AD31" s="41"/>
      <c r="AE31" s="41"/>
      <c r="AF31" s="41"/>
      <c r="AG31" s="41"/>
      <c r="AH31" s="41"/>
      <c r="AI31" s="41"/>
      <c r="AJ31" s="41"/>
      <c r="AK31" s="41"/>
      <c r="AL31" s="41"/>
    </row>
    <row r="32" spans="1:38" ht="15.75" x14ac:dyDescent="0.25">
      <c r="A32" s="94"/>
      <c r="B32" s="108"/>
      <c r="C32" s="109"/>
      <c r="D32" s="97"/>
      <c r="E32" s="109"/>
      <c r="F32" s="97"/>
      <c r="G32" s="109"/>
      <c r="H32" s="97"/>
      <c r="I32" s="21"/>
      <c r="J32" s="87">
        <v>8</v>
      </c>
      <c r="K32" s="114" t="s">
        <v>198</v>
      </c>
      <c r="L32" s="115">
        <f>L12+L29</f>
        <v>41466.595999999816</v>
      </c>
      <c r="M32" s="115">
        <f>M12+M29</f>
        <v>129107.52000000002</v>
      </c>
      <c r="N32" s="115"/>
      <c r="O32" s="107"/>
      <c r="P32" s="107"/>
      <c r="Q32" s="107"/>
      <c r="R32" s="107"/>
      <c r="S32" s="107"/>
      <c r="T32" s="89"/>
      <c r="U32" s="89"/>
      <c r="V32" s="89"/>
      <c r="W32" s="89"/>
      <c r="X32" s="89"/>
      <c r="Y32" s="111" t="s">
        <v>4</v>
      </c>
      <c r="AA32" s="41"/>
      <c r="AB32" s="45"/>
      <c r="AC32" s="41"/>
      <c r="AD32" s="44"/>
      <c r="AE32" s="41"/>
      <c r="AF32" s="41"/>
      <c r="AG32" s="41"/>
      <c r="AH32" s="41"/>
      <c r="AI32" s="44"/>
      <c r="AJ32" s="41"/>
      <c r="AK32" s="41"/>
      <c r="AL32" s="41"/>
    </row>
    <row r="33" spans="1:28" ht="15.75" x14ac:dyDescent="0.25">
      <c r="A33" s="116" t="s">
        <v>149</v>
      </c>
      <c r="B33" s="117" t="s">
        <v>38</v>
      </c>
      <c r="C33" s="104">
        <f>D33*12*B12</f>
        <v>132259.57201547999</v>
      </c>
      <c r="D33" s="118">
        <v>3.87</v>
      </c>
      <c r="E33" s="104">
        <f>F33*12*B12</f>
        <v>132259.57201547999</v>
      </c>
      <c r="F33" s="118">
        <v>3.87</v>
      </c>
      <c r="G33" s="104">
        <f>C33-E33</f>
        <v>0</v>
      </c>
      <c r="H33" s="118">
        <f>D33-F33</f>
        <v>0</v>
      </c>
      <c r="I33" s="21"/>
      <c r="J33" s="87"/>
      <c r="K33" s="114" t="s">
        <v>4</v>
      </c>
      <c r="L33" s="89"/>
      <c r="M33" s="89"/>
      <c r="N33" s="107"/>
      <c r="O33" s="89"/>
      <c r="P33" s="89"/>
      <c r="Q33" s="89"/>
      <c r="R33" s="89"/>
      <c r="S33" s="89"/>
      <c r="T33" s="89"/>
      <c r="U33" s="89"/>
      <c r="V33" s="89"/>
      <c r="W33" s="89"/>
      <c r="X33" s="107"/>
      <c r="Y33" s="111"/>
      <c r="AB33" s="25"/>
    </row>
    <row r="34" spans="1:28" ht="15.75" x14ac:dyDescent="0.25">
      <c r="A34" s="102" t="s">
        <v>150</v>
      </c>
      <c r="B34" s="119" t="s">
        <v>40</v>
      </c>
      <c r="C34" s="96"/>
      <c r="D34" s="97"/>
      <c r="E34" s="96"/>
      <c r="F34" s="97"/>
      <c r="G34" s="96"/>
      <c r="H34" s="97"/>
      <c r="I34" s="21"/>
      <c r="J34" s="87">
        <v>9</v>
      </c>
      <c r="K34" s="120" t="s">
        <v>189</v>
      </c>
      <c r="L34" s="115">
        <f>118357.64+32190</f>
        <v>150547.64000000001</v>
      </c>
      <c r="M34" s="107"/>
      <c r="N34" s="121"/>
      <c r="O34" s="89"/>
      <c r="P34" s="89"/>
      <c r="Q34" s="89"/>
      <c r="R34" s="89"/>
      <c r="S34" s="89"/>
      <c r="T34" s="107"/>
      <c r="U34" s="107"/>
      <c r="V34" s="107"/>
      <c r="W34" s="107"/>
      <c r="X34" s="107"/>
      <c r="Y34" s="111"/>
    </row>
    <row r="35" spans="1:28" ht="15.75" x14ac:dyDescent="0.25">
      <c r="A35" s="102" t="s">
        <v>151</v>
      </c>
      <c r="B35" s="119" t="s">
        <v>41</v>
      </c>
      <c r="C35" s="96"/>
      <c r="D35" s="97"/>
      <c r="E35" s="96"/>
      <c r="F35" s="97"/>
      <c r="G35" s="96"/>
      <c r="H35" s="97"/>
      <c r="I35" s="21"/>
      <c r="J35" s="87"/>
      <c r="K35" s="2" t="s">
        <v>199</v>
      </c>
      <c r="L35" s="16"/>
      <c r="M35" s="107"/>
      <c r="N35" s="107"/>
      <c r="O35" s="89"/>
      <c r="P35" s="89"/>
      <c r="Q35" s="89"/>
      <c r="R35" s="89"/>
      <c r="S35" s="89"/>
      <c r="T35" s="107"/>
      <c r="U35" s="107"/>
      <c r="V35" s="107"/>
      <c r="W35" s="107"/>
      <c r="X35" s="107"/>
      <c r="Y35" s="111"/>
      <c r="AB35" s="24"/>
    </row>
    <row r="36" spans="1:28" ht="15.75" x14ac:dyDescent="0.25">
      <c r="A36" s="102" t="s">
        <v>152</v>
      </c>
      <c r="B36" s="119" t="s">
        <v>53</v>
      </c>
      <c r="C36" s="96"/>
      <c r="D36" s="97"/>
      <c r="E36" s="96"/>
      <c r="F36" s="97"/>
      <c r="G36" s="96"/>
      <c r="H36" s="97"/>
      <c r="I36" s="21"/>
      <c r="J36" s="122"/>
      <c r="K36" s="8" t="s">
        <v>200</v>
      </c>
      <c r="L36" s="17"/>
      <c r="M36" s="107"/>
      <c r="N36" s="107"/>
      <c r="O36" s="115"/>
      <c r="P36" s="115"/>
      <c r="Q36" s="115"/>
      <c r="R36" s="115"/>
      <c r="S36" s="115"/>
      <c r="T36" s="89"/>
      <c r="U36" s="89"/>
      <c r="V36" s="89"/>
      <c r="W36" s="89"/>
      <c r="X36" s="89"/>
      <c r="Y36" s="90"/>
      <c r="AB36" s="25"/>
    </row>
    <row r="37" spans="1:28" ht="15.75" x14ac:dyDescent="0.25">
      <c r="A37" s="102" t="s">
        <v>153</v>
      </c>
      <c r="B37" s="119" t="s">
        <v>54</v>
      </c>
      <c r="C37" s="96"/>
      <c r="D37" s="97"/>
      <c r="E37" s="96"/>
      <c r="F37" s="97"/>
      <c r="G37" s="96"/>
      <c r="H37" s="97"/>
      <c r="I37" s="21"/>
      <c r="J37" s="123"/>
      <c r="K37" s="8" t="s">
        <v>201</v>
      </c>
      <c r="L37" s="17"/>
      <c r="M37" s="107"/>
      <c r="N37" s="107"/>
      <c r="O37" s="107"/>
      <c r="P37" s="107"/>
      <c r="Q37" s="107"/>
      <c r="R37" s="107"/>
      <c r="S37" s="107"/>
      <c r="T37" s="89"/>
      <c r="U37" s="89"/>
      <c r="V37" s="89"/>
      <c r="W37" s="89"/>
      <c r="X37" s="89"/>
      <c r="Y37" s="90"/>
      <c r="AB37" s="25"/>
    </row>
    <row r="38" spans="1:28" ht="15.75" x14ac:dyDescent="0.25">
      <c r="A38" s="94" t="s">
        <v>42</v>
      </c>
      <c r="B38" s="119" t="s">
        <v>55</v>
      </c>
      <c r="C38" s="96"/>
      <c r="D38" s="97"/>
      <c r="E38" s="96"/>
      <c r="F38" s="97"/>
      <c r="G38" s="96"/>
      <c r="H38" s="97"/>
      <c r="I38" s="21"/>
      <c r="J38" s="124"/>
      <c r="K38" s="3" t="s">
        <v>202</v>
      </c>
      <c r="L38" s="18">
        <v>52.76</v>
      </c>
      <c r="M38" s="125"/>
      <c r="N38" s="126"/>
      <c r="O38" s="121"/>
      <c r="P38" s="121"/>
      <c r="Q38" s="121"/>
      <c r="R38" s="121"/>
      <c r="S38" s="121"/>
      <c r="T38" s="89"/>
      <c r="U38" s="89"/>
      <c r="V38" s="89"/>
      <c r="W38" s="89"/>
      <c r="X38" s="89"/>
      <c r="Y38" s="90"/>
    </row>
    <row r="39" spans="1:28" ht="15.75" x14ac:dyDescent="0.25">
      <c r="A39" s="94" t="s">
        <v>43</v>
      </c>
      <c r="B39" s="119" t="s">
        <v>56</v>
      </c>
      <c r="C39" s="96"/>
      <c r="D39" s="97"/>
      <c r="E39" s="96"/>
      <c r="F39" s="97"/>
      <c r="G39" s="96"/>
      <c r="H39" s="97"/>
      <c r="I39" s="21"/>
      <c r="J39" s="123"/>
      <c r="K39" s="2" t="s">
        <v>203</v>
      </c>
      <c r="L39" s="16"/>
      <c r="M39" s="107"/>
      <c r="N39" s="107"/>
      <c r="O39" s="115"/>
      <c r="P39" s="115"/>
      <c r="Q39" s="115"/>
      <c r="R39" s="115"/>
      <c r="S39" s="115"/>
      <c r="T39" s="89"/>
      <c r="U39" s="89"/>
      <c r="V39" s="89"/>
      <c r="W39" s="89"/>
      <c r="X39" s="89"/>
      <c r="Y39" s="90"/>
    </row>
    <row r="40" spans="1:28" ht="15.75" x14ac:dyDescent="0.25">
      <c r="A40" s="94" t="s">
        <v>45</v>
      </c>
      <c r="B40" s="119" t="s">
        <v>57</v>
      </c>
      <c r="C40" s="96"/>
      <c r="D40" s="97"/>
      <c r="E40" s="96"/>
      <c r="F40" s="97"/>
      <c r="G40" s="96"/>
      <c r="H40" s="97"/>
      <c r="I40" s="21"/>
      <c r="J40" s="123"/>
      <c r="K40" s="8" t="s">
        <v>204</v>
      </c>
      <c r="L40" s="17">
        <v>4921.6499999999996</v>
      </c>
      <c r="M40" s="107"/>
      <c r="N40" s="107"/>
      <c r="O40" s="107"/>
      <c r="P40" s="107"/>
      <c r="Q40" s="107"/>
      <c r="R40" s="107"/>
      <c r="S40" s="107"/>
      <c r="T40" s="89"/>
      <c r="U40" s="89"/>
      <c r="V40" s="89"/>
      <c r="W40" s="89"/>
      <c r="X40" s="89"/>
      <c r="Y40" s="90"/>
      <c r="Z40" s="25"/>
    </row>
    <row r="41" spans="1:28" ht="15.75" x14ac:dyDescent="0.25">
      <c r="A41" s="94" t="s">
        <v>47</v>
      </c>
      <c r="B41" s="119" t="s">
        <v>58</v>
      </c>
      <c r="C41" s="96"/>
      <c r="D41" s="97"/>
      <c r="E41" s="96"/>
      <c r="F41" s="97"/>
      <c r="G41" s="96"/>
      <c r="H41" s="97"/>
      <c r="I41" s="21"/>
      <c r="J41" s="124"/>
      <c r="K41" s="2" t="s">
        <v>208</v>
      </c>
      <c r="L41" s="19"/>
      <c r="M41" s="125"/>
      <c r="N41" s="126"/>
      <c r="O41" s="121"/>
      <c r="P41" s="121"/>
      <c r="Q41" s="121"/>
      <c r="R41" s="121"/>
      <c r="S41" s="121"/>
      <c r="T41" s="89"/>
      <c r="U41" s="89"/>
      <c r="V41" s="89"/>
      <c r="W41" s="89"/>
      <c r="X41" s="89"/>
      <c r="Y41" s="90"/>
    </row>
    <row r="42" spans="1:28" ht="15.75" x14ac:dyDescent="0.25">
      <c r="A42" s="94" t="s">
        <v>49</v>
      </c>
      <c r="B42" s="119" t="s">
        <v>59</v>
      </c>
      <c r="C42" s="96"/>
      <c r="D42" s="97"/>
      <c r="E42" s="96"/>
      <c r="F42" s="97"/>
      <c r="G42" s="96"/>
      <c r="H42" s="97"/>
      <c r="I42" s="21"/>
      <c r="J42" s="87"/>
      <c r="K42" s="3" t="s">
        <v>209</v>
      </c>
      <c r="L42" s="18">
        <v>3504.7</v>
      </c>
      <c r="M42" s="89"/>
      <c r="N42" s="107"/>
      <c r="O42" s="107"/>
      <c r="P42" s="107"/>
      <c r="Q42" s="107"/>
      <c r="R42" s="107"/>
      <c r="S42" s="107"/>
      <c r="T42" s="89"/>
      <c r="U42" s="89"/>
      <c r="V42" s="89"/>
      <c r="W42" s="89"/>
      <c r="X42" s="89"/>
      <c r="Y42" s="90"/>
    </row>
    <row r="43" spans="1:28" ht="15.75" x14ac:dyDescent="0.25">
      <c r="A43" s="94"/>
      <c r="B43" s="119" t="s">
        <v>60</v>
      </c>
      <c r="C43" s="96"/>
      <c r="D43" s="97"/>
      <c r="E43" s="96"/>
      <c r="F43" s="97"/>
      <c r="G43" s="96"/>
      <c r="H43" s="97"/>
      <c r="I43" s="21"/>
      <c r="J43" s="87"/>
      <c r="K43" s="2" t="s">
        <v>210</v>
      </c>
      <c r="L43" s="19"/>
      <c r="M43" s="107"/>
      <c r="N43" s="107"/>
      <c r="O43" s="107"/>
      <c r="P43" s="107"/>
      <c r="Q43" s="107"/>
      <c r="R43" s="107"/>
      <c r="S43" s="107"/>
      <c r="T43" s="89"/>
      <c r="U43" s="89"/>
      <c r="V43" s="89"/>
      <c r="W43" s="89"/>
      <c r="X43" s="89"/>
      <c r="Y43" s="90"/>
    </row>
    <row r="44" spans="1:28" ht="15.75" x14ac:dyDescent="0.25">
      <c r="A44" s="94"/>
      <c r="B44" s="119" t="s">
        <v>61</v>
      </c>
      <c r="C44" s="96"/>
      <c r="D44" s="97"/>
      <c r="E44" s="96"/>
      <c r="F44" s="97"/>
      <c r="G44" s="96"/>
      <c r="H44" s="97"/>
      <c r="I44" s="21"/>
      <c r="J44" s="87"/>
      <c r="K44" s="3" t="s">
        <v>211</v>
      </c>
      <c r="L44" s="20">
        <v>1489.45</v>
      </c>
      <c r="M44" s="89"/>
      <c r="N44" s="107"/>
      <c r="O44" s="107"/>
      <c r="P44" s="107"/>
      <c r="Q44" s="107"/>
      <c r="R44" s="107"/>
      <c r="S44" s="107"/>
      <c r="T44" s="89"/>
      <c r="U44" s="89"/>
      <c r="V44" s="89"/>
      <c r="W44" s="89"/>
      <c r="X44" s="89"/>
      <c r="Y44" s="90"/>
    </row>
    <row r="45" spans="1:28" ht="15.75" x14ac:dyDescent="0.25">
      <c r="A45" s="94"/>
      <c r="B45" s="119" t="s">
        <v>62</v>
      </c>
      <c r="C45" s="96"/>
      <c r="D45" s="97"/>
      <c r="E45" s="96"/>
      <c r="F45" s="97"/>
      <c r="G45" s="96"/>
      <c r="H45" s="97"/>
      <c r="I45" s="21"/>
      <c r="J45" s="87"/>
      <c r="K45" s="2" t="s">
        <v>212</v>
      </c>
      <c r="L45" s="19"/>
      <c r="M45" s="107"/>
      <c r="N45" s="107"/>
      <c r="O45" s="107"/>
      <c r="P45" s="107"/>
      <c r="Q45" s="107"/>
      <c r="R45" s="107"/>
      <c r="S45" s="107"/>
      <c r="T45" s="89"/>
      <c r="U45" s="89"/>
      <c r="V45" s="89"/>
      <c r="W45" s="89"/>
      <c r="X45" s="89"/>
      <c r="Y45" s="90"/>
    </row>
    <row r="46" spans="1:28" ht="15.75" x14ac:dyDescent="0.25">
      <c r="A46" s="94"/>
      <c r="B46" s="119" t="s">
        <v>63</v>
      </c>
      <c r="C46" s="96"/>
      <c r="D46" s="97"/>
      <c r="E46" s="96"/>
      <c r="F46" s="97"/>
      <c r="G46" s="96"/>
      <c r="H46" s="97"/>
      <c r="I46" s="21"/>
      <c r="J46" s="122"/>
      <c r="K46" s="3" t="s">
        <v>213</v>
      </c>
      <c r="L46" s="18">
        <v>2626.5</v>
      </c>
      <c r="M46" s="107"/>
      <c r="N46" s="107"/>
      <c r="O46" s="115"/>
      <c r="P46" s="115"/>
      <c r="Q46" s="115"/>
      <c r="R46" s="115"/>
      <c r="S46" s="115"/>
      <c r="T46" s="89"/>
      <c r="U46" s="89"/>
      <c r="V46" s="89"/>
      <c r="W46" s="89"/>
      <c r="X46" s="89"/>
      <c r="Y46" s="90"/>
    </row>
    <row r="47" spans="1:28" ht="15.75" x14ac:dyDescent="0.25">
      <c r="A47" s="99"/>
      <c r="B47" s="127"/>
      <c r="C47" s="100"/>
      <c r="D47" s="101"/>
      <c r="E47" s="100"/>
      <c r="F47" s="101"/>
      <c r="G47" s="100"/>
      <c r="H47" s="101"/>
      <c r="I47" s="21"/>
      <c r="J47" s="123"/>
      <c r="K47" s="8"/>
      <c r="L47" s="7"/>
      <c r="M47" s="107"/>
      <c r="N47" s="107"/>
      <c r="O47" s="107"/>
      <c r="P47" s="107"/>
      <c r="Q47" s="107"/>
      <c r="R47" s="107"/>
      <c r="S47" s="107"/>
      <c r="T47" s="89"/>
      <c r="U47" s="89"/>
      <c r="V47" s="89"/>
      <c r="W47" s="89"/>
      <c r="X47" s="89"/>
      <c r="Y47" s="90"/>
    </row>
    <row r="48" spans="1:28" ht="15.75" x14ac:dyDescent="0.25">
      <c r="A48" s="116" t="s">
        <v>64</v>
      </c>
      <c r="B48" s="103" t="s">
        <v>65</v>
      </c>
      <c r="C48" s="104">
        <f>D48*12*B12</f>
        <v>41694.232004880003</v>
      </c>
      <c r="D48" s="118">
        <v>1.22</v>
      </c>
      <c r="E48" s="104">
        <f>F48*12*B12</f>
        <v>41694.232004880003</v>
      </c>
      <c r="F48" s="118">
        <v>1.22</v>
      </c>
      <c r="G48" s="104">
        <f>C48-E48</f>
        <v>0</v>
      </c>
      <c r="H48" s="118">
        <f>D48-F48</f>
        <v>0</v>
      </c>
      <c r="I48" s="21"/>
      <c r="J48" s="87"/>
      <c r="K48" s="120" t="s">
        <v>101</v>
      </c>
      <c r="L48" s="115">
        <f>L34-L38-L40-L42-L44-L46</f>
        <v>137952.57999999999</v>
      </c>
      <c r="M48" s="89"/>
      <c r="N48" s="107"/>
      <c r="O48" s="107"/>
      <c r="P48" s="107"/>
      <c r="Q48" s="107"/>
      <c r="R48" s="107"/>
      <c r="S48" s="107"/>
      <c r="T48" s="89"/>
      <c r="U48" s="89"/>
      <c r="V48" s="89"/>
      <c r="W48" s="89"/>
      <c r="X48" s="89"/>
      <c r="Y48" s="90"/>
    </row>
    <row r="49" spans="1:29" ht="15.75" x14ac:dyDescent="0.25">
      <c r="A49" s="102" t="s">
        <v>66</v>
      </c>
      <c r="B49" s="108" t="s">
        <v>67</v>
      </c>
      <c r="C49" s="128"/>
      <c r="D49" s="129" t="s">
        <v>4</v>
      </c>
      <c r="E49" s="128"/>
      <c r="F49" s="129" t="s">
        <v>4</v>
      </c>
      <c r="G49" s="128"/>
      <c r="H49" s="129" t="s">
        <v>4</v>
      </c>
      <c r="I49" s="21"/>
      <c r="J49" s="87"/>
      <c r="K49" s="107"/>
      <c r="L49" s="107"/>
      <c r="M49" s="107"/>
      <c r="N49" s="107"/>
      <c r="O49" s="126"/>
      <c r="P49" s="126"/>
      <c r="Q49" s="126"/>
      <c r="R49" s="126"/>
      <c r="S49" s="126"/>
      <c r="T49" s="125"/>
      <c r="U49" s="125"/>
      <c r="V49" s="125"/>
      <c r="W49" s="125"/>
      <c r="X49" s="125"/>
      <c r="Y49" s="130"/>
    </row>
    <row r="50" spans="1:29" ht="15.75" x14ac:dyDescent="0.25">
      <c r="A50" s="102" t="s">
        <v>39</v>
      </c>
      <c r="B50" s="108" t="s">
        <v>68</v>
      </c>
      <c r="C50" s="128"/>
      <c r="D50" s="129"/>
      <c r="E50" s="128"/>
      <c r="F50" s="129"/>
      <c r="G50" s="128"/>
      <c r="H50" s="129"/>
      <c r="I50" s="106"/>
      <c r="J50" s="87">
        <v>10</v>
      </c>
      <c r="K50" s="88" t="s">
        <v>106</v>
      </c>
      <c r="L50" s="107">
        <v>25231.52</v>
      </c>
      <c r="M50" s="107"/>
      <c r="N50" s="107"/>
      <c r="O50" s="107"/>
      <c r="P50" s="107"/>
      <c r="Q50" s="107"/>
      <c r="R50" s="107"/>
      <c r="S50" s="107"/>
      <c r="T50" s="89"/>
      <c r="U50" s="89"/>
      <c r="V50" s="89"/>
      <c r="W50" s="89"/>
      <c r="X50" s="89"/>
      <c r="Y50" s="90"/>
    </row>
    <row r="51" spans="1:29" ht="15.75" x14ac:dyDescent="0.25">
      <c r="A51" s="102"/>
      <c r="B51" s="108"/>
      <c r="C51" s="128"/>
      <c r="D51" s="129"/>
      <c r="E51" s="128"/>
      <c r="F51" s="129"/>
      <c r="G51" s="128"/>
      <c r="H51" s="129"/>
      <c r="I51" s="21"/>
      <c r="J51" s="87"/>
      <c r="K51" s="107"/>
      <c r="L51" s="107"/>
      <c r="M51" s="107"/>
      <c r="N51" s="107"/>
      <c r="O51" s="107"/>
      <c r="P51" s="107"/>
      <c r="Q51" s="107"/>
      <c r="R51" s="107"/>
      <c r="S51" s="107"/>
      <c r="T51" s="89"/>
      <c r="U51" s="89"/>
      <c r="V51" s="89"/>
      <c r="W51" s="89"/>
      <c r="X51" s="89"/>
      <c r="Y51" s="90"/>
    </row>
    <row r="52" spans="1:29" ht="16.5" thickBot="1" x14ac:dyDescent="0.3">
      <c r="A52" s="116" t="s">
        <v>69</v>
      </c>
      <c r="B52" s="103" t="s">
        <v>70</v>
      </c>
      <c r="C52" s="104">
        <f>D52*12*B12</f>
        <v>49212.864005760006</v>
      </c>
      <c r="D52" s="118">
        <v>1.44</v>
      </c>
      <c r="E52" s="104">
        <f>F52*12*B12</f>
        <v>49212.864005760006</v>
      </c>
      <c r="F52" s="131">
        <v>1.44</v>
      </c>
      <c r="G52" s="104">
        <f>C52-E52</f>
        <v>0</v>
      </c>
      <c r="H52" s="118">
        <f>D52-F52</f>
        <v>0</v>
      </c>
      <c r="I52" s="21"/>
      <c r="J52" s="132"/>
      <c r="K52" s="133" t="s">
        <v>126</v>
      </c>
      <c r="L52" s="133"/>
      <c r="M52" s="133"/>
      <c r="N52" s="133"/>
      <c r="O52" s="133"/>
      <c r="P52" s="133"/>
      <c r="Q52" s="133"/>
      <c r="R52" s="133"/>
      <c r="S52" s="133"/>
      <c r="T52" s="134"/>
      <c r="U52" s="134"/>
      <c r="V52" s="134"/>
      <c r="W52" s="134"/>
      <c r="X52" s="134"/>
      <c r="Y52" s="135"/>
      <c r="Z52" s="46"/>
      <c r="AA52" s="46"/>
      <c r="AB52" s="46"/>
      <c r="AC52" s="46"/>
    </row>
    <row r="53" spans="1:29" ht="15.75" x14ac:dyDescent="0.25">
      <c r="A53" s="102" t="s">
        <v>71</v>
      </c>
      <c r="B53" s="108"/>
      <c r="C53" s="128"/>
      <c r="D53" s="129"/>
      <c r="E53" s="128"/>
      <c r="F53" s="129"/>
      <c r="G53" s="128"/>
      <c r="H53" s="129"/>
      <c r="I53" s="21"/>
      <c r="K53" s="37"/>
      <c r="L53" s="37"/>
      <c r="M53" s="37"/>
      <c r="N53" s="37"/>
      <c r="O53" s="37"/>
      <c r="P53" s="37"/>
      <c r="Q53" s="37"/>
      <c r="R53" s="37"/>
      <c r="S53" s="37"/>
      <c r="T53" s="136"/>
      <c r="U53" s="136"/>
      <c r="V53" s="136"/>
      <c r="W53" s="136"/>
      <c r="X53" s="136"/>
      <c r="Y53" s="37"/>
    </row>
    <row r="54" spans="1:29" ht="15.75" x14ac:dyDescent="0.25">
      <c r="A54" s="137" t="s">
        <v>72</v>
      </c>
      <c r="B54" s="138"/>
      <c r="C54" s="139"/>
      <c r="D54" s="140"/>
      <c r="E54" s="139"/>
      <c r="F54" s="140"/>
      <c r="G54" s="139"/>
      <c r="H54" s="140"/>
      <c r="I54" s="21"/>
      <c r="K54" s="37" t="s">
        <v>4</v>
      </c>
      <c r="L54" s="37"/>
      <c r="M54" s="37"/>
      <c r="N54" s="37"/>
      <c r="O54" s="37"/>
      <c r="P54" s="37"/>
      <c r="Q54" s="37"/>
      <c r="R54" s="37"/>
      <c r="S54" s="37"/>
      <c r="T54" s="136"/>
      <c r="U54" s="136"/>
      <c r="V54" s="136"/>
      <c r="W54" s="136"/>
      <c r="X54" s="37"/>
      <c r="Y54" s="37"/>
    </row>
    <row r="55" spans="1:29" ht="15.75" x14ac:dyDescent="0.25">
      <c r="A55" s="102" t="s">
        <v>154</v>
      </c>
      <c r="B55" s="108" t="s">
        <v>73</v>
      </c>
      <c r="C55" s="104">
        <f>D55*12*B12</f>
        <v>120639.86801412</v>
      </c>
      <c r="D55" s="105">
        <v>3.53</v>
      </c>
      <c r="E55" s="104">
        <f>F55*12*B12</f>
        <v>120639.86801412</v>
      </c>
      <c r="F55" s="105">
        <v>3.53</v>
      </c>
      <c r="G55" s="104">
        <f>C55-E55</f>
        <v>0</v>
      </c>
      <c r="H55" s="118">
        <f>D55-F55</f>
        <v>0</v>
      </c>
      <c r="I55" s="21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9" ht="15.75" x14ac:dyDescent="0.25">
      <c r="A56" s="102" t="s">
        <v>155</v>
      </c>
      <c r="B56" s="108" t="s">
        <v>74</v>
      </c>
      <c r="C56" s="141"/>
      <c r="D56" s="105"/>
      <c r="E56" s="141"/>
      <c r="F56" s="105"/>
      <c r="G56" s="141"/>
      <c r="H56" s="105"/>
      <c r="I56" s="21"/>
      <c r="K56" s="37" t="s">
        <v>214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9" x14ac:dyDescent="0.25">
      <c r="A57" s="102" t="s">
        <v>156</v>
      </c>
      <c r="B57" s="108" t="s">
        <v>109</v>
      </c>
      <c r="C57" s="142"/>
      <c r="D57" s="143"/>
      <c r="E57" s="142"/>
      <c r="F57" s="143"/>
      <c r="G57" s="142"/>
      <c r="H57" s="143"/>
      <c r="I57" s="106"/>
    </row>
    <row r="58" spans="1:29" x14ac:dyDescent="0.25">
      <c r="A58" s="94" t="s">
        <v>42</v>
      </c>
      <c r="B58" s="108" t="s">
        <v>110</v>
      </c>
      <c r="C58" s="142"/>
      <c r="D58" s="143"/>
      <c r="E58" s="142"/>
      <c r="F58" s="143"/>
      <c r="G58" s="142"/>
      <c r="H58" s="143"/>
      <c r="I58" s="106"/>
    </row>
    <row r="59" spans="1:29" x14ac:dyDescent="0.25">
      <c r="A59" s="94" t="s">
        <v>43</v>
      </c>
      <c r="B59" s="108" t="s">
        <v>75</v>
      </c>
      <c r="C59" s="142"/>
      <c r="D59" s="143"/>
      <c r="E59" s="142"/>
      <c r="F59" s="143"/>
      <c r="G59" s="142"/>
      <c r="H59" s="143"/>
      <c r="I59" s="106"/>
    </row>
    <row r="60" spans="1:29" x14ac:dyDescent="0.25">
      <c r="A60" s="94" t="s">
        <v>45</v>
      </c>
      <c r="B60" s="108" t="s">
        <v>76</v>
      </c>
      <c r="C60" s="142"/>
      <c r="D60" s="143"/>
      <c r="E60" s="142"/>
      <c r="F60" s="143"/>
      <c r="G60" s="142"/>
      <c r="H60" s="143"/>
      <c r="I60" s="106"/>
    </row>
    <row r="61" spans="1:29" x14ac:dyDescent="0.25">
      <c r="A61" s="94" t="s">
        <v>47</v>
      </c>
      <c r="B61" s="108" t="s">
        <v>77</v>
      </c>
      <c r="C61" s="142"/>
      <c r="D61" s="143"/>
      <c r="E61" s="142"/>
      <c r="F61" s="143"/>
      <c r="G61" s="142"/>
      <c r="H61" s="143"/>
      <c r="I61" s="106"/>
    </row>
    <row r="62" spans="1:29" x14ac:dyDescent="0.25">
      <c r="A62" s="94" t="s">
        <v>49</v>
      </c>
      <c r="B62" s="108" t="s">
        <v>78</v>
      </c>
      <c r="C62" s="142"/>
      <c r="D62" s="143"/>
      <c r="E62" s="142"/>
      <c r="F62" s="143"/>
      <c r="G62" s="142"/>
      <c r="H62" s="143"/>
      <c r="I62" s="106"/>
    </row>
    <row r="63" spans="1:29" x14ac:dyDescent="0.25">
      <c r="A63" s="94"/>
      <c r="B63" s="108" t="s">
        <v>79</v>
      </c>
      <c r="C63" s="142"/>
      <c r="D63" s="143"/>
      <c r="E63" s="142"/>
      <c r="F63" s="143"/>
      <c r="G63" s="142"/>
      <c r="H63" s="143"/>
      <c r="I63" s="106"/>
    </row>
    <row r="64" spans="1:29" x14ac:dyDescent="0.25">
      <c r="A64" s="94"/>
      <c r="B64" s="108" t="s">
        <v>80</v>
      </c>
      <c r="C64" s="142"/>
      <c r="D64" s="143"/>
      <c r="E64" s="142"/>
      <c r="F64" s="143"/>
      <c r="G64" s="142"/>
      <c r="H64" s="143"/>
      <c r="I64" s="106"/>
    </row>
    <row r="65" spans="1:26" x14ac:dyDescent="0.25">
      <c r="A65" s="94"/>
      <c r="B65" s="108" t="s">
        <v>81</v>
      </c>
      <c r="C65" s="96"/>
      <c r="D65" s="97"/>
      <c r="E65" s="96"/>
      <c r="F65" s="97"/>
      <c r="G65" s="96"/>
      <c r="H65" s="97"/>
      <c r="I65" s="106"/>
    </row>
    <row r="66" spans="1:26" x14ac:dyDescent="0.25">
      <c r="A66" s="116" t="s">
        <v>157</v>
      </c>
      <c r="B66" s="103" t="s">
        <v>82</v>
      </c>
      <c r="C66" s="104">
        <f>D66*12*B12</f>
        <v>132601.32801552</v>
      </c>
      <c r="D66" s="118">
        <v>3.88</v>
      </c>
      <c r="E66" s="104">
        <f>F66*12*B12</f>
        <v>132601.32801552</v>
      </c>
      <c r="F66" s="118">
        <v>3.88</v>
      </c>
      <c r="G66" s="104">
        <f>C66-E66</f>
        <v>0</v>
      </c>
      <c r="H66" s="118">
        <f>D66-F66</f>
        <v>0</v>
      </c>
      <c r="I66" s="106"/>
    </row>
    <row r="67" spans="1:26" x14ac:dyDescent="0.25">
      <c r="A67" s="102" t="s">
        <v>158</v>
      </c>
      <c r="B67" s="108" t="s">
        <v>84</v>
      </c>
      <c r="C67" s="144"/>
      <c r="D67" s="129"/>
      <c r="E67" s="144"/>
      <c r="F67" s="129"/>
      <c r="G67" s="144"/>
      <c r="H67" s="129"/>
      <c r="I67" s="21"/>
    </row>
    <row r="68" spans="1:26" ht="15.75" x14ac:dyDescent="0.25">
      <c r="A68" s="102" t="s">
        <v>159</v>
      </c>
      <c r="B68" s="108" t="s">
        <v>85</v>
      </c>
      <c r="C68" s="144"/>
      <c r="D68" s="129"/>
      <c r="E68" s="144"/>
      <c r="F68" s="129"/>
      <c r="G68" s="144"/>
      <c r="H68" s="129"/>
      <c r="I68" s="21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145"/>
      <c r="U68" s="145"/>
      <c r="V68" s="145"/>
      <c r="W68" s="145"/>
      <c r="X68" s="145"/>
      <c r="Y68" s="145"/>
      <c r="Z68" s="41"/>
    </row>
    <row r="69" spans="1:26" ht="15.75" x14ac:dyDescent="0.25">
      <c r="A69" s="94"/>
      <c r="B69" s="108"/>
      <c r="C69" s="96"/>
      <c r="D69" s="97"/>
      <c r="E69" s="96"/>
      <c r="F69" s="97"/>
      <c r="G69" s="96"/>
      <c r="H69" s="97"/>
      <c r="I69" s="21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145"/>
      <c r="U69" s="145"/>
      <c r="V69" s="145"/>
      <c r="W69" s="145"/>
      <c r="X69" s="145"/>
      <c r="Y69" s="145"/>
      <c r="Z69" s="41"/>
    </row>
    <row r="70" spans="1:26" ht="15.75" x14ac:dyDescent="0.25">
      <c r="A70" s="146" t="s">
        <v>86</v>
      </c>
      <c r="B70" s="103" t="s">
        <v>160</v>
      </c>
      <c r="C70" s="147"/>
      <c r="D70" s="148"/>
      <c r="E70" s="147"/>
      <c r="F70" s="148"/>
      <c r="G70" s="147"/>
      <c r="H70" s="148"/>
      <c r="I70" s="21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145"/>
      <c r="U70" s="145"/>
      <c r="V70" s="145"/>
      <c r="W70" s="145"/>
      <c r="X70" s="145"/>
      <c r="Y70" s="145"/>
      <c r="Z70" s="41"/>
    </row>
    <row r="71" spans="1:26" ht="15.75" x14ac:dyDescent="0.25">
      <c r="A71" s="149" t="s">
        <v>83</v>
      </c>
      <c r="B71" s="108" t="s">
        <v>162</v>
      </c>
      <c r="C71" s="96"/>
      <c r="D71" s="97"/>
      <c r="E71" s="96"/>
      <c r="F71" s="97"/>
      <c r="G71" s="96"/>
      <c r="H71" s="97"/>
      <c r="I71" s="21"/>
      <c r="J71" s="41"/>
      <c r="K71" s="39"/>
      <c r="L71" s="39"/>
      <c r="M71" s="39"/>
      <c r="N71" s="39"/>
      <c r="O71" s="39"/>
      <c r="P71" s="39"/>
      <c r="Q71" s="39"/>
      <c r="R71" s="39"/>
      <c r="S71" s="39"/>
      <c r="T71" s="145"/>
      <c r="U71" s="145"/>
      <c r="V71" s="145"/>
      <c r="W71" s="145"/>
      <c r="X71" s="145"/>
      <c r="Y71" s="39"/>
      <c r="Z71" s="41"/>
    </row>
    <row r="72" spans="1:26" ht="15.75" x14ac:dyDescent="0.25">
      <c r="A72" s="150" t="s">
        <v>103</v>
      </c>
      <c r="B72" s="108" t="s">
        <v>163</v>
      </c>
      <c r="C72" s="96"/>
      <c r="D72" s="97"/>
      <c r="E72" s="96"/>
      <c r="F72" s="97"/>
      <c r="G72" s="96"/>
      <c r="H72" s="97"/>
      <c r="I72" s="106"/>
      <c r="J72" s="41"/>
      <c r="K72" s="39"/>
      <c r="L72" s="39"/>
      <c r="M72" s="39"/>
      <c r="N72" s="39"/>
      <c r="O72" s="39"/>
      <c r="P72" s="39"/>
      <c r="Q72" s="39"/>
      <c r="R72" s="39"/>
      <c r="S72" s="39"/>
      <c r="T72" s="145"/>
      <c r="U72" s="145"/>
      <c r="V72" s="145"/>
      <c r="W72" s="145"/>
      <c r="X72" s="39"/>
      <c r="Y72" s="39"/>
      <c r="Z72" s="41"/>
    </row>
    <row r="73" spans="1:26" ht="15.75" x14ac:dyDescent="0.25">
      <c r="A73" s="94"/>
      <c r="B73" s="108" t="s">
        <v>164</v>
      </c>
      <c r="C73" s="96"/>
      <c r="D73" s="97"/>
      <c r="E73" s="96"/>
      <c r="F73" s="97"/>
      <c r="G73" s="96"/>
      <c r="H73" s="97"/>
      <c r="I73" s="21"/>
      <c r="J73" s="41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41"/>
    </row>
    <row r="74" spans="1:26" ht="15.75" x14ac:dyDescent="0.25">
      <c r="A74" s="94"/>
      <c r="B74" s="108" t="s">
        <v>165</v>
      </c>
      <c r="C74" s="96"/>
      <c r="D74" s="97"/>
      <c r="E74" s="96"/>
      <c r="F74" s="97"/>
      <c r="G74" s="96"/>
      <c r="H74" s="97"/>
      <c r="I74" s="21"/>
      <c r="J74" s="41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41"/>
    </row>
    <row r="75" spans="1:26" x14ac:dyDescent="0.25">
      <c r="A75" s="94"/>
      <c r="B75" s="108" t="s">
        <v>166</v>
      </c>
      <c r="C75" s="96"/>
      <c r="D75" s="97"/>
      <c r="E75" s="96"/>
      <c r="F75" s="97"/>
      <c r="G75" s="96"/>
      <c r="H75" s="97"/>
      <c r="I75" s="2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x14ac:dyDescent="0.25">
      <c r="A76" s="94"/>
      <c r="B76" s="108" t="s">
        <v>167</v>
      </c>
      <c r="C76" s="96"/>
      <c r="D76" s="97"/>
      <c r="E76" s="96"/>
      <c r="F76" s="97"/>
      <c r="G76" s="96"/>
      <c r="H76" s="97"/>
      <c r="I76" s="2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x14ac:dyDescent="0.25">
      <c r="A77" s="94"/>
      <c r="B77" s="108" t="s">
        <v>161</v>
      </c>
      <c r="C77" s="96"/>
      <c r="D77" s="97"/>
      <c r="E77" s="96"/>
      <c r="F77" s="97"/>
      <c r="G77" s="96"/>
      <c r="H77" s="97"/>
      <c r="I77" s="21"/>
    </row>
    <row r="78" spans="1:26" x14ac:dyDescent="0.25">
      <c r="A78" s="94"/>
      <c r="B78" s="108"/>
      <c r="C78" s="96"/>
      <c r="D78" s="97"/>
      <c r="E78" s="96"/>
      <c r="F78" s="97"/>
      <c r="G78" s="96"/>
      <c r="H78" s="97"/>
      <c r="I78" s="21"/>
    </row>
    <row r="79" spans="1:26" x14ac:dyDescent="0.25">
      <c r="A79" s="94"/>
      <c r="B79" s="108"/>
      <c r="C79" s="96"/>
      <c r="D79" s="97"/>
      <c r="E79" s="96"/>
      <c r="F79" s="97"/>
      <c r="G79" s="96"/>
      <c r="H79" s="97"/>
      <c r="I79" s="21"/>
    </row>
    <row r="80" spans="1:26" x14ac:dyDescent="0.25">
      <c r="A80" s="94"/>
      <c r="B80" s="108"/>
      <c r="C80" s="96"/>
      <c r="D80" s="97"/>
      <c r="E80" s="96"/>
      <c r="F80" s="97"/>
      <c r="G80" s="96"/>
      <c r="H80" s="97"/>
      <c r="I80" s="21"/>
    </row>
    <row r="81" spans="1:12" x14ac:dyDescent="0.25">
      <c r="A81" s="94"/>
      <c r="B81" s="108"/>
      <c r="C81" s="96"/>
      <c r="D81" s="97"/>
      <c r="E81" s="96"/>
      <c r="F81" s="97"/>
      <c r="G81" s="96"/>
      <c r="H81" s="97"/>
      <c r="I81" s="21"/>
    </row>
    <row r="82" spans="1:12" x14ac:dyDescent="0.25">
      <c r="A82" s="94"/>
      <c r="B82" s="108"/>
      <c r="C82" s="96"/>
      <c r="D82" s="97"/>
      <c r="E82" s="96"/>
      <c r="F82" s="97"/>
      <c r="G82" s="96"/>
      <c r="H82" s="97"/>
      <c r="I82" s="21"/>
    </row>
    <row r="83" spans="1:12" x14ac:dyDescent="0.25">
      <c r="A83" s="99"/>
      <c r="B83" s="138"/>
      <c r="C83" s="100"/>
      <c r="D83" s="101"/>
      <c r="E83" s="100"/>
      <c r="F83" s="101"/>
      <c r="G83" s="100"/>
      <c r="H83" s="101"/>
      <c r="I83" s="21"/>
    </row>
    <row r="84" spans="1:12" x14ac:dyDescent="0.25">
      <c r="A84" s="151" t="s">
        <v>87</v>
      </c>
      <c r="B84" s="108" t="s">
        <v>168</v>
      </c>
      <c r="C84" s="147"/>
      <c r="D84" s="148"/>
      <c r="E84" s="147"/>
      <c r="F84" s="148"/>
      <c r="G84" s="147"/>
      <c r="H84" s="148"/>
      <c r="I84" s="21"/>
    </row>
    <row r="85" spans="1:12" x14ac:dyDescent="0.25">
      <c r="A85" s="94" t="s">
        <v>83</v>
      </c>
      <c r="B85" s="108" t="s">
        <v>169</v>
      </c>
      <c r="C85" s="96"/>
      <c r="D85" s="97"/>
      <c r="E85" s="96"/>
      <c r="F85" s="97"/>
      <c r="G85" s="96"/>
      <c r="H85" s="97"/>
      <c r="I85" s="21"/>
    </row>
    <row r="86" spans="1:12" x14ac:dyDescent="0.25">
      <c r="A86" s="94" t="s">
        <v>104</v>
      </c>
      <c r="B86" s="108" t="s">
        <v>170</v>
      </c>
      <c r="C86" s="96"/>
      <c r="D86" s="97"/>
      <c r="E86" s="96"/>
      <c r="F86" s="97"/>
      <c r="G86" s="96"/>
      <c r="H86" s="97"/>
      <c r="I86" s="21"/>
    </row>
    <row r="87" spans="1:12" x14ac:dyDescent="0.25">
      <c r="A87" s="94"/>
      <c r="B87" s="108" t="s">
        <v>171</v>
      </c>
      <c r="C87" s="96"/>
      <c r="D87" s="97"/>
      <c r="E87" s="96"/>
      <c r="F87" s="97"/>
      <c r="G87" s="96"/>
      <c r="H87" s="97"/>
      <c r="I87" s="106"/>
    </row>
    <row r="88" spans="1:12" x14ac:dyDescent="0.25">
      <c r="A88" s="94"/>
      <c r="B88" s="108" t="s">
        <v>172</v>
      </c>
      <c r="C88" s="96"/>
      <c r="D88" s="97"/>
      <c r="E88" s="96"/>
      <c r="F88" s="97"/>
      <c r="G88" s="96"/>
      <c r="H88" s="97"/>
      <c r="I88" s="21"/>
    </row>
    <row r="89" spans="1:12" x14ac:dyDescent="0.25">
      <c r="A89" s="94"/>
      <c r="B89" s="108" t="s">
        <v>165</v>
      </c>
      <c r="C89" s="96"/>
      <c r="D89" s="97"/>
      <c r="E89" s="96"/>
      <c r="F89" s="97"/>
      <c r="G89" s="96"/>
      <c r="H89" s="97"/>
      <c r="I89" s="21"/>
    </row>
    <row r="90" spans="1:12" x14ac:dyDescent="0.25">
      <c r="A90" s="94"/>
      <c r="B90" s="108" t="s">
        <v>173</v>
      </c>
      <c r="C90" s="96"/>
      <c r="D90" s="97"/>
      <c r="E90" s="96"/>
      <c r="F90" s="97"/>
      <c r="G90" s="96"/>
      <c r="H90" s="97"/>
      <c r="I90" s="21"/>
    </row>
    <row r="91" spans="1:12" x14ac:dyDescent="0.25">
      <c r="A91" s="94"/>
      <c r="B91" s="108" t="s">
        <v>166</v>
      </c>
      <c r="C91" s="96"/>
      <c r="D91" s="97"/>
      <c r="E91" s="96"/>
      <c r="F91" s="97"/>
      <c r="G91" s="96"/>
      <c r="H91" s="97"/>
      <c r="I91" s="21"/>
    </row>
    <row r="92" spans="1:12" x14ac:dyDescent="0.25">
      <c r="A92" s="99"/>
      <c r="B92" s="108" t="s">
        <v>174</v>
      </c>
      <c r="C92" s="100"/>
      <c r="D92" s="101"/>
      <c r="E92" s="100"/>
      <c r="F92" s="101"/>
      <c r="G92" s="100"/>
      <c r="H92" s="101"/>
      <c r="I92" s="21"/>
    </row>
    <row r="93" spans="1:12" x14ac:dyDescent="0.25">
      <c r="A93" s="116" t="s">
        <v>111</v>
      </c>
      <c r="B93" s="103" t="s">
        <v>112</v>
      </c>
      <c r="C93" s="104">
        <f>D93*12*B12</f>
        <v>6835.1200008000014</v>
      </c>
      <c r="D93" s="152">
        <v>0.2</v>
      </c>
      <c r="E93" s="104">
        <v>4434.8500000000004</v>
      </c>
      <c r="F93" s="118">
        <f>E93/12/B12</f>
        <v>0.12976655858217365</v>
      </c>
      <c r="G93" s="104">
        <f>C93-E93</f>
        <v>2400.2700008000011</v>
      </c>
      <c r="H93" s="118">
        <f>D93-F93</f>
        <v>7.0233441417826364E-2</v>
      </c>
      <c r="I93" s="21" t="s">
        <v>102</v>
      </c>
      <c r="K93" s="26"/>
      <c r="L93" s="26"/>
    </row>
    <row r="94" spans="1:12" x14ac:dyDescent="0.25">
      <c r="A94" s="102" t="s">
        <v>113</v>
      </c>
      <c r="B94" s="108" t="s">
        <v>114</v>
      </c>
      <c r="C94" s="109"/>
      <c r="D94" s="97"/>
      <c r="E94" s="109"/>
      <c r="F94" s="129"/>
      <c r="G94" s="109"/>
      <c r="H94" s="97"/>
      <c r="I94" s="106"/>
      <c r="K94" s="46"/>
    </row>
    <row r="95" spans="1:12" x14ac:dyDescent="0.25">
      <c r="A95" s="116" t="s">
        <v>175</v>
      </c>
      <c r="B95" s="103" t="s">
        <v>70</v>
      </c>
      <c r="C95" s="104">
        <f>D95*12*B12</f>
        <v>3417.5600004000007</v>
      </c>
      <c r="D95" s="118">
        <v>0.1</v>
      </c>
      <c r="E95" s="104">
        <v>16.62</v>
      </c>
      <c r="F95" s="118">
        <f>E95/12/B12</f>
        <v>4.8631187157079179E-4</v>
      </c>
      <c r="G95" s="104">
        <f>C95-E95</f>
        <v>3400.9400004000008</v>
      </c>
      <c r="H95" s="118">
        <f>D95-F95</f>
        <v>9.9513688128429215E-2</v>
      </c>
      <c r="I95" s="106" t="s">
        <v>102</v>
      </c>
      <c r="K95" s="46"/>
    </row>
    <row r="96" spans="1:12" x14ac:dyDescent="0.25">
      <c r="A96" s="137" t="s">
        <v>176</v>
      </c>
      <c r="B96" s="138"/>
      <c r="C96" s="153"/>
      <c r="D96" s="101"/>
      <c r="E96" s="153"/>
      <c r="F96" s="140"/>
      <c r="G96" s="153"/>
      <c r="H96" s="101"/>
      <c r="I96" s="106"/>
      <c r="K96" s="46"/>
    </row>
    <row r="97" spans="1:12" x14ac:dyDescent="0.25">
      <c r="A97" s="116" t="s">
        <v>186</v>
      </c>
      <c r="B97" s="108"/>
      <c r="C97" s="128">
        <f>C19+C33+C48+C52+C55+C66+C93+C95</f>
        <v>586453.29606863996</v>
      </c>
      <c r="D97" s="105">
        <f>D19+D33+D48+D52+D55+D66+D93+D95</f>
        <v>17.16</v>
      </c>
      <c r="E97" s="128">
        <f>E19+E33+E48+E52+E55+E66+E93+E95</f>
        <v>580652.08606743999</v>
      </c>
      <c r="F97" s="105">
        <f>F19+F33+F48+F52+F55+F66+F93+F95</f>
        <v>16.990252870453745</v>
      </c>
      <c r="G97" s="128">
        <f>C97-E97</f>
        <v>5801.2100011999719</v>
      </c>
      <c r="H97" s="105">
        <f>D97-F97</f>
        <v>0.16974712954625559</v>
      </c>
      <c r="I97" s="106"/>
      <c r="K97" s="46"/>
    </row>
    <row r="98" spans="1:12" x14ac:dyDescent="0.25">
      <c r="A98" s="102" t="s">
        <v>159</v>
      </c>
      <c r="B98" s="108"/>
      <c r="C98" s="109"/>
      <c r="D98" s="97"/>
      <c r="E98" s="109"/>
      <c r="F98" s="129"/>
      <c r="G98" s="153"/>
      <c r="H98" s="101"/>
      <c r="I98" s="106"/>
      <c r="K98" s="46"/>
    </row>
    <row r="99" spans="1:12" x14ac:dyDescent="0.25">
      <c r="A99" s="116" t="s">
        <v>115</v>
      </c>
      <c r="B99" s="103"/>
      <c r="C99" s="104">
        <f>D99*12*B12</f>
        <v>76211.588008919993</v>
      </c>
      <c r="D99" s="118">
        <v>2.23</v>
      </c>
      <c r="E99" s="104">
        <f>F99*12*B12</f>
        <v>76211.588008919993</v>
      </c>
      <c r="F99" s="118">
        <v>2.23</v>
      </c>
      <c r="G99" s="104">
        <f>C99-E99</f>
        <v>0</v>
      </c>
      <c r="H99" s="118">
        <f>D99-F99</f>
        <v>0</v>
      </c>
      <c r="I99" s="21"/>
    </row>
    <row r="100" spans="1:12" x14ac:dyDescent="0.25">
      <c r="A100" s="102" t="s">
        <v>116</v>
      </c>
      <c r="B100" s="108" t="s">
        <v>4</v>
      </c>
      <c r="C100" s="128"/>
      <c r="D100" s="129"/>
      <c r="E100" s="128"/>
      <c r="F100" s="129"/>
      <c r="G100" s="128"/>
      <c r="H100" s="129"/>
      <c r="I100" s="21"/>
      <c r="L100" s="25"/>
    </row>
    <row r="101" spans="1:12" x14ac:dyDescent="0.25">
      <c r="A101" s="154" t="s">
        <v>123</v>
      </c>
      <c r="B101" s="103"/>
      <c r="C101" s="104">
        <f>C103+C107+C111+C113+C115+C118</f>
        <v>495887.95605803997</v>
      </c>
      <c r="D101" s="152">
        <f>D103+D107+D111+D113+D115+D118</f>
        <v>14.51</v>
      </c>
      <c r="E101" s="104">
        <f>E103+E107+E111+E113+E115+E118</f>
        <v>480321.63999999996</v>
      </c>
      <c r="F101" s="152">
        <f>F103+F107+F111+F113+F115+F118</f>
        <v>14.054519597133099</v>
      </c>
      <c r="G101" s="104">
        <f>C101-E101</f>
        <v>15566.316058040014</v>
      </c>
      <c r="H101" s="118">
        <f>D101-F101</f>
        <v>0.45548040286690039</v>
      </c>
      <c r="I101" s="106"/>
    </row>
    <row r="102" spans="1:12" x14ac:dyDescent="0.25">
      <c r="A102" s="155"/>
      <c r="B102" s="138"/>
      <c r="C102" s="156"/>
      <c r="D102" s="157"/>
      <c r="E102" s="156"/>
      <c r="F102" s="157"/>
      <c r="G102" s="139"/>
      <c r="H102" s="158"/>
      <c r="I102" s="21"/>
    </row>
    <row r="103" spans="1:12" x14ac:dyDescent="0.25">
      <c r="A103" s="146" t="s">
        <v>127</v>
      </c>
      <c r="B103" s="103" t="s">
        <v>117</v>
      </c>
      <c r="C103" s="104">
        <f>D103*12*B12</f>
        <v>78603.880009200002</v>
      </c>
      <c r="D103" s="152">
        <v>2.2999999999999998</v>
      </c>
      <c r="E103" s="104">
        <v>65089.67</v>
      </c>
      <c r="F103" s="118">
        <f>E103/12/B12</f>
        <v>1.9045655377632502</v>
      </c>
      <c r="G103" s="104">
        <f>C103-E103</f>
        <v>13514.210009200004</v>
      </c>
      <c r="H103" s="118">
        <f>D103-F103</f>
        <v>0.39543446223674961</v>
      </c>
      <c r="I103" s="21" t="s">
        <v>102</v>
      </c>
      <c r="K103" s="26"/>
      <c r="L103" s="26"/>
    </row>
    <row r="104" spans="1:12" x14ac:dyDescent="0.25">
      <c r="A104" s="149" t="s">
        <v>88</v>
      </c>
      <c r="B104" s="108"/>
      <c r="C104" s="159"/>
      <c r="D104" s="160"/>
      <c r="E104" s="128"/>
      <c r="F104" s="129"/>
      <c r="G104" s="128"/>
      <c r="H104" s="129"/>
      <c r="I104" s="21"/>
    </row>
    <row r="105" spans="1:12" x14ac:dyDescent="0.25">
      <c r="A105" s="149" t="s">
        <v>118</v>
      </c>
      <c r="B105" s="108"/>
      <c r="C105" s="159"/>
      <c r="D105" s="160"/>
      <c r="E105" s="128"/>
      <c r="F105" s="129"/>
      <c r="G105" s="128"/>
      <c r="H105" s="129"/>
      <c r="I105" s="106"/>
    </row>
    <row r="106" spans="1:12" x14ac:dyDescent="0.25">
      <c r="A106" s="149" t="s">
        <v>119</v>
      </c>
      <c r="B106" s="108"/>
      <c r="C106" s="159"/>
      <c r="D106" s="160"/>
      <c r="E106" s="128"/>
      <c r="F106" s="129"/>
      <c r="G106" s="128"/>
      <c r="H106" s="129"/>
      <c r="I106" s="21"/>
    </row>
    <row r="107" spans="1:12" ht="15.75" customHeight="1" x14ac:dyDescent="0.25">
      <c r="A107" s="146" t="s">
        <v>177</v>
      </c>
      <c r="B107" s="103" t="s">
        <v>184</v>
      </c>
      <c r="C107" s="104">
        <f>D107*12*B12</f>
        <v>371147.01604343997</v>
      </c>
      <c r="D107" s="161">
        <v>10.86</v>
      </c>
      <c r="E107" s="104">
        <v>371147.02</v>
      </c>
      <c r="F107" s="118">
        <f>E107/12/B12</f>
        <v>10.860000115771486</v>
      </c>
      <c r="G107" s="104">
        <f>C107-E107</f>
        <v>-3.9565600454807281E-3</v>
      </c>
      <c r="H107" s="118">
        <f>D107-F107</f>
        <v>-1.1577148661956471E-7</v>
      </c>
      <c r="I107" s="21"/>
      <c r="K107" s="28"/>
      <c r="L107" s="26"/>
    </row>
    <row r="108" spans="1:12" ht="15.75" customHeight="1" x14ac:dyDescent="0.25">
      <c r="A108" s="149" t="s">
        <v>179</v>
      </c>
      <c r="B108" s="108" t="s">
        <v>185</v>
      </c>
      <c r="C108" s="159"/>
      <c r="D108" s="160"/>
      <c r="E108" s="128"/>
      <c r="F108" s="129"/>
      <c r="G108" s="128"/>
      <c r="H108" s="129"/>
      <c r="I108" s="21"/>
      <c r="K108" s="28"/>
    </row>
    <row r="109" spans="1:12" ht="15.75" customHeight="1" x14ac:dyDescent="0.25">
      <c r="A109" s="149" t="s">
        <v>180</v>
      </c>
      <c r="B109" s="108"/>
      <c r="C109" s="159"/>
      <c r="D109" s="160"/>
      <c r="E109" s="128"/>
      <c r="F109" s="129"/>
      <c r="G109" s="128"/>
      <c r="H109" s="129"/>
      <c r="I109" s="21"/>
      <c r="K109" s="28"/>
    </row>
    <row r="110" spans="1:12" ht="15.75" customHeight="1" x14ac:dyDescent="0.25">
      <c r="A110" s="149" t="s">
        <v>178</v>
      </c>
      <c r="B110" s="108"/>
      <c r="C110" s="159"/>
      <c r="D110" s="160"/>
      <c r="E110" s="128"/>
      <c r="F110" s="129"/>
      <c r="G110" s="128"/>
      <c r="H110" s="129"/>
      <c r="I110" s="162"/>
      <c r="K110" s="28"/>
    </row>
    <row r="111" spans="1:12" x14ac:dyDescent="0.25">
      <c r="A111" s="146" t="s">
        <v>187</v>
      </c>
      <c r="B111" s="103" t="s">
        <v>184</v>
      </c>
      <c r="C111" s="104">
        <f>D111*12*B12</f>
        <v>9569.1680011200006</v>
      </c>
      <c r="D111" s="152">
        <v>0.28000000000000003</v>
      </c>
      <c r="E111" s="104">
        <v>9033.66</v>
      </c>
      <c r="F111" s="118">
        <f>E111/12/B12</f>
        <v>0.26433069204176884</v>
      </c>
      <c r="G111" s="104">
        <f>C111-E111</f>
        <v>535.5080011200007</v>
      </c>
      <c r="H111" s="118">
        <f>D111-F111</f>
        <v>1.5669307958231182E-2</v>
      </c>
      <c r="I111" s="21" t="s">
        <v>105</v>
      </c>
      <c r="K111" s="28"/>
      <c r="L111" s="26"/>
    </row>
    <row r="112" spans="1:12" x14ac:dyDescent="0.25">
      <c r="A112" s="127" t="s">
        <v>188</v>
      </c>
      <c r="B112" s="108" t="s">
        <v>185</v>
      </c>
      <c r="C112" s="156"/>
      <c r="D112" s="163"/>
      <c r="E112" s="139"/>
      <c r="F112" s="140"/>
      <c r="G112" s="139"/>
      <c r="H112" s="140"/>
      <c r="I112" s="106"/>
      <c r="K112" s="28"/>
    </row>
    <row r="113" spans="1:16" x14ac:dyDescent="0.25">
      <c r="A113" s="149" t="s">
        <v>181</v>
      </c>
      <c r="B113" s="103" t="s">
        <v>184</v>
      </c>
      <c r="C113" s="164">
        <f>D113*12*B12</f>
        <v>2734.04800032</v>
      </c>
      <c r="D113" s="161">
        <v>0.08</v>
      </c>
      <c r="E113" s="104">
        <v>2734.05</v>
      </c>
      <c r="F113" s="118">
        <f>E113/12/B12</f>
        <v>8.0000058511920782E-2</v>
      </c>
      <c r="G113" s="104">
        <f>C113-E113</f>
        <v>-1.999680000153603E-3</v>
      </c>
      <c r="H113" s="118">
        <f>D113-F113</f>
        <v>-5.8511920780768278E-8</v>
      </c>
      <c r="I113" s="106"/>
      <c r="K113" s="28"/>
      <c r="L113" s="26"/>
    </row>
    <row r="114" spans="1:16" x14ac:dyDescent="0.25">
      <c r="A114" s="149" t="s">
        <v>182</v>
      </c>
      <c r="B114" s="108" t="s">
        <v>185</v>
      </c>
      <c r="C114" s="156"/>
      <c r="D114" s="163"/>
      <c r="E114" s="139"/>
      <c r="F114" s="140"/>
      <c r="G114" s="139"/>
      <c r="H114" s="140"/>
      <c r="I114" s="106"/>
    </row>
    <row r="115" spans="1:16" x14ac:dyDescent="0.25">
      <c r="A115" s="146" t="s">
        <v>128</v>
      </c>
      <c r="B115" s="103" t="s">
        <v>184</v>
      </c>
      <c r="C115" s="128">
        <f>D115*12*B12</f>
        <v>10936.19200128</v>
      </c>
      <c r="D115" s="160">
        <v>0.32</v>
      </c>
      <c r="E115" s="128">
        <v>10589.29</v>
      </c>
      <c r="F115" s="105">
        <f>E115/12/B12</f>
        <v>0.30984942469951088</v>
      </c>
      <c r="G115" s="128">
        <f>C115-E115</f>
        <v>346.90200127999924</v>
      </c>
      <c r="H115" s="105">
        <f>D115-F115</f>
        <v>1.0150575300489129E-2</v>
      </c>
      <c r="I115" s="21" t="s">
        <v>102</v>
      </c>
      <c r="K115" s="26"/>
      <c r="L115" s="26"/>
      <c r="P115" s="26"/>
    </row>
    <row r="116" spans="1:16" x14ac:dyDescent="0.25">
      <c r="A116" s="149" t="s">
        <v>89</v>
      </c>
      <c r="B116" s="108" t="s">
        <v>185</v>
      </c>
      <c r="C116" s="159"/>
      <c r="D116" s="160"/>
      <c r="E116" s="128"/>
      <c r="F116" s="129"/>
      <c r="G116" s="128"/>
      <c r="H116" s="105"/>
      <c r="I116" s="21"/>
    </row>
    <row r="117" spans="1:16" x14ac:dyDescent="0.25">
      <c r="A117" s="149"/>
      <c r="B117" s="108" t="s">
        <v>120</v>
      </c>
      <c r="C117" s="159"/>
      <c r="D117" s="160"/>
      <c r="E117" s="128"/>
      <c r="F117" s="129"/>
      <c r="G117" s="128"/>
      <c r="H117" s="129"/>
      <c r="I117" s="21"/>
    </row>
    <row r="118" spans="1:16" x14ac:dyDescent="0.25">
      <c r="A118" s="146" t="s">
        <v>183</v>
      </c>
      <c r="B118" s="103" t="s">
        <v>184</v>
      </c>
      <c r="C118" s="104">
        <f>D118*12*B12</f>
        <v>22897.652002680003</v>
      </c>
      <c r="D118" s="152">
        <v>0.67</v>
      </c>
      <c r="E118" s="104">
        <v>21727.95</v>
      </c>
      <c r="F118" s="118">
        <f>E118/12/B12</f>
        <v>0.63577376834516164</v>
      </c>
      <c r="G118" s="104">
        <f>C118-E118</f>
        <v>1169.7020026800019</v>
      </c>
      <c r="H118" s="118">
        <f>D118-F118</f>
        <v>3.4226231654838402E-2</v>
      </c>
      <c r="I118" s="21" t="s">
        <v>102</v>
      </c>
      <c r="K118" s="26"/>
    </row>
    <row r="119" spans="1:16" x14ac:dyDescent="0.25">
      <c r="A119" s="149" t="s">
        <v>121</v>
      </c>
      <c r="B119" s="108" t="s">
        <v>185</v>
      </c>
      <c r="C119" s="159"/>
      <c r="D119" s="160"/>
      <c r="E119" s="128"/>
      <c r="F119" s="129"/>
      <c r="G119" s="128"/>
      <c r="H119" s="129"/>
      <c r="I119" s="165"/>
    </row>
    <row r="120" spans="1:16" ht="15.75" thickBot="1" x14ac:dyDescent="0.3">
      <c r="A120" s="149" t="s">
        <v>122</v>
      </c>
      <c r="B120" s="108" t="s">
        <v>120</v>
      </c>
      <c r="C120" s="159"/>
      <c r="D120" s="166"/>
      <c r="E120" s="128"/>
      <c r="F120" s="129"/>
      <c r="G120" s="128"/>
      <c r="H120" s="129"/>
    </row>
    <row r="121" spans="1:16" x14ac:dyDescent="0.25">
      <c r="A121" s="167" t="s">
        <v>90</v>
      </c>
      <c r="B121" s="91"/>
      <c r="C121" s="168">
        <f>C97+C99+C101</f>
        <v>1158552.8401356</v>
      </c>
      <c r="D121" s="169">
        <f>D97+D99+D101</f>
        <v>33.9</v>
      </c>
      <c r="E121" s="168">
        <f>E97+E99+E101</f>
        <v>1137185.3140763598</v>
      </c>
      <c r="F121" s="169">
        <f>F97+F99+F101</f>
        <v>33.274772467586843</v>
      </c>
      <c r="G121" s="170">
        <f>C121-E121</f>
        <v>21367.526059240103</v>
      </c>
      <c r="H121" s="171">
        <f>D121-F121</f>
        <v>0.62522753241315598</v>
      </c>
      <c r="I121" s="21"/>
      <c r="K121" s="26"/>
      <c r="L121" s="26"/>
    </row>
    <row r="122" spans="1:16" ht="15.75" thickBot="1" x14ac:dyDescent="0.3">
      <c r="A122" s="172" t="s">
        <v>91</v>
      </c>
      <c r="B122" s="173"/>
      <c r="C122" s="174"/>
      <c r="D122" s="175"/>
      <c r="E122" s="174"/>
      <c r="F122" s="175"/>
      <c r="G122" s="176"/>
      <c r="H122" s="13"/>
      <c r="I122" s="21"/>
    </row>
    <row r="123" spans="1:16" x14ac:dyDescent="0.25">
      <c r="A123" s="9" t="s">
        <v>205</v>
      </c>
      <c r="B123" s="4"/>
      <c r="C123" s="5"/>
      <c r="D123" s="6"/>
      <c r="E123" s="15"/>
      <c r="F123" s="177"/>
      <c r="G123" s="178"/>
      <c r="H123" s="6"/>
      <c r="I123" s="21"/>
    </row>
    <row r="124" spans="1:16" ht="15.75" thickBot="1" x14ac:dyDescent="0.3">
      <c r="A124" s="10" t="s">
        <v>206</v>
      </c>
      <c r="B124" s="11"/>
      <c r="C124" s="12"/>
      <c r="D124" s="13"/>
      <c r="E124" s="14">
        <v>189241.05</v>
      </c>
      <c r="F124" s="179"/>
      <c r="G124" s="176"/>
      <c r="H124" s="13"/>
      <c r="I124" s="21" t="s">
        <v>207</v>
      </c>
    </row>
    <row r="125" spans="1:16" x14ac:dyDescent="0.25">
      <c r="A125" s="180"/>
      <c r="B125" s="46"/>
      <c r="C125" s="181"/>
      <c r="D125" s="182"/>
      <c r="E125" s="181"/>
      <c r="F125" s="182"/>
      <c r="G125" s="180"/>
      <c r="H125" s="180"/>
    </row>
    <row r="126" spans="1:16" x14ac:dyDescent="0.25">
      <c r="A126" s="46"/>
      <c r="B126" s="46"/>
      <c r="C126" s="46"/>
      <c r="D126" s="182"/>
      <c r="E126" s="46"/>
      <c r="F126" s="46"/>
      <c r="G126" s="46"/>
      <c r="H126" s="46"/>
    </row>
    <row r="127" spans="1:16" ht="15.75" x14ac:dyDescent="0.25">
      <c r="A127" s="37" t="s">
        <v>214</v>
      </c>
      <c r="B127" s="37"/>
      <c r="C127" s="37"/>
      <c r="D127" s="182"/>
      <c r="E127" s="37"/>
      <c r="F127" s="37"/>
      <c r="G127" s="37"/>
      <c r="H127" s="37"/>
    </row>
    <row r="128" spans="1:16" ht="15.75" x14ac:dyDescent="0.25">
      <c r="A128" s="37" t="s">
        <v>4</v>
      </c>
      <c r="B128" s="37"/>
      <c r="C128" s="37"/>
      <c r="D128" s="182"/>
      <c r="E128" s="37"/>
      <c r="F128" s="37"/>
      <c r="G128" s="136"/>
      <c r="H128" s="37"/>
    </row>
    <row r="129" spans="3:11" x14ac:dyDescent="0.25">
      <c r="C129" s="31"/>
      <c r="D129" s="31"/>
      <c r="E129" s="31"/>
      <c r="F129" s="31"/>
      <c r="G129" s="31"/>
      <c r="H129" s="31"/>
      <c r="J129" s="31"/>
      <c r="K129" s="31"/>
    </row>
    <row r="130" spans="3:11" x14ac:dyDescent="0.25">
      <c r="C130" s="32">
        <f>C121-G131</f>
        <v>1158017.3321344799</v>
      </c>
      <c r="D130" s="31"/>
      <c r="E130" s="33"/>
      <c r="F130" s="31" t="s">
        <v>102</v>
      </c>
      <c r="G130" s="34">
        <f>G93+G95+G115+G118+G103</f>
        <v>20832.024014360006</v>
      </c>
      <c r="H130" s="31"/>
      <c r="I130" s="27"/>
      <c r="J130" s="31"/>
      <c r="K130" s="34"/>
    </row>
    <row r="131" spans="3:11" x14ac:dyDescent="0.25">
      <c r="C131" s="35"/>
      <c r="D131" s="31"/>
      <c r="E131" s="31"/>
      <c r="F131" s="31" t="s">
        <v>105</v>
      </c>
      <c r="G131" s="36">
        <f>G111</f>
        <v>535.5080011200007</v>
      </c>
      <c r="H131" s="31"/>
      <c r="I131" s="27"/>
      <c r="J131" s="31"/>
      <c r="K131" s="34"/>
    </row>
    <row r="132" spans="3:11" x14ac:dyDescent="0.25">
      <c r="C132" s="31"/>
      <c r="D132" s="31"/>
      <c r="E132" s="31"/>
      <c r="F132" s="31" t="s">
        <v>129</v>
      </c>
      <c r="G132" s="34"/>
      <c r="H132" s="31"/>
      <c r="I132" s="27"/>
      <c r="J132" s="31"/>
      <c r="K132" s="34"/>
    </row>
    <row r="133" spans="3:11" x14ac:dyDescent="0.25">
      <c r="C133" s="31"/>
      <c r="D133" s="31"/>
      <c r="E133" s="31"/>
      <c r="F133" s="31"/>
      <c r="G133" s="35">
        <f>SUM(G130:G132)</f>
        <v>21367.532015480007</v>
      </c>
      <c r="H133" s="31"/>
      <c r="I133" s="29"/>
      <c r="J133" s="31"/>
      <c r="K133" s="34"/>
    </row>
    <row r="134" spans="3:11" x14ac:dyDescent="0.25">
      <c r="C134" s="31"/>
      <c r="D134" s="31"/>
      <c r="E134" s="31"/>
      <c r="F134" s="31" t="s">
        <v>190</v>
      </c>
      <c r="G134" s="34">
        <f>G130+G132</f>
        <v>20832.024014360006</v>
      </c>
      <c r="H134" s="31"/>
      <c r="I134" s="29"/>
      <c r="J134" s="31"/>
      <c r="K134" s="34"/>
    </row>
    <row r="135" spans="3:11" x14ac:dyDescent="0.25">
      <c r="C135" s="31"/>
      <c r="D135" s="31"/>
      <c r="E135" s="31"/>
      <c r="F135" s="31" t="s">
        <v>191</v>
      </c>
      <c r="G135" s="33">
        <f>G134</f>
        <v>20832.024014360006</v>
      </c>
      <c r="H135" s="31"/>
      <c r="I135" s="30"/>
      <c r="J135" s="31"/>
      <c r="K135" s="31"/>
    </row>
    <row r="136" spans="3:11" x14ac:dyDescent="0.25">
      <c r="C136" s="31"/>
      <c r="D136" s="31"/>
      <c r="E136" s="31"/>
      <c r="F136" s="31"/>
      <c r="G136" s="34"/>
      <c r="H136" s="33"/>
      <c r="J136" s="31"/>
      <c r="K136" s="31"/>
    </row>
    <row r="137" spans="3:11" x14ac:dyDescent="0.25">
      <c r="G137" s="26"/>
    </row>
  </sheetData>
  <pageMargins left="0" right="0" top="0" bottom="0" header="0" footer="0.31496062992125984"/>
  <pageSetup paperSize="9" scale="3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2025-03-20T07:08:10Z</dcterms:modified>
</cp:coreProperties>
</file>